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ance\Procurement\Contract-R\Contract\ETD\ETD0050-51 - Medicare Advantage &amp; Medicare Plus\2. RFP\unformatted attachments\"/>
    </mc:Choice>
  </mc:AlternateContent>
  <xr:revisionPtr revIDLastSave="0" documentId="8_{13BD28AB-AFAB-4CFF-A275-2E5FF33BE299}" xr6:coauthVersionLast="47" xr6:coauthVersionMax="47" xr10:uidLastSave="{00000000-0000-0000-0000-000000000000}"/>
  <bookViews>
    <workbookView xWindow="28680" yWindow="-660" windowWidth="29040" windowHeight="15840" firstSheet="2" activeTab="4" xr2:uid="{D293B7FD-6920-4FB8-83DF-04D4F833BDFE}"/>
  </bookViews>
  <sheets>
    <sheet name="Instructions" sheetId="1" r:id="rId1"/>
    <sheet name="MA Medical Claims-State &amp; Local" sheetId="6" r:id="rId2"/>
    <sheet name="MA Medical Detail-State &amp; Local" sheetId="7" r:id="rId3"/>
    <sheet name="Medicare Advantage Rates" sheetId="8" r:id="rId4"/>
    <sheet name="Med Plus Detail-State &amp; Local" sheetId="10" r:id="rId5"/>
    <sheet name="Medicare Plus Rates" sheetId="9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8" i="7" l="1"/>
  <c r="F18" i="7"/>
  <c r="E18" i="7"/>
  <c r="J17" i="7"/>
  <c r="F17" i="7"/>
  <c r="E17" i="7"/>
  <c r="J16" i="7"/>
  <c r="F16" i="7"/>
  <c r="F38" i="7" s="1"/>
  <c r="E16" i="7"/>
  <c r="J15" i="7"/>
  <c r="F15" i="7"/>
  <c r="E15" i="7"/>
  <c r="J14" i="7"/>
  <c r="F14" i="7"/>
  <c r="E14" i="7"/>
  <c r="J13" i="7"/>
  <c r="J38" i="7" s="1"/>
  <c r="F13" i="7"/>
  <c r="E13" i="7"/>
  <c r="J12" i="7"/>
  <c r="F12" i="7"/>
  <c r="E12" i="7"/>
  <c r="J11" i="7"/>
  <c r="F11" i="7"/>
  <c r="E11" i="7"/>
  <c r="J10" i="7"/>
  <c r="F10" i="7"/>
  <c r="E10" i="7"/>
  <c r="J9" i="7"/>
  <c r="F9" i="7"/>
  <c r="E9" i="7"/>
  <c r="J8" i="7"/>
  <c r="F8" i="7"/>
  <c r="F35" i="7" s="1"/>
  <c r="E8" i="7"/>
  <c r="J7" i="7"/>
  <c r="F7" i="7"/>
  <c r="E7" i="7"/>
  <c r="I35" i="7"/>
  <c r="H35" i="7"/>
  <c r="G35" i="7"/>
  <c r="D35" i="7"/>
  <c r="C35" i="7"/>
  <c r="B35" i="7"/>
  <c r="J36" i="7" s="1"/>
  <c r="B38" i="7"/>
  <c r="F36" i="7"/>
  <c r="D36" i="7"/>
  <c r="C36" i="7"/>
  <c r="E35" i="7"/>
  <c r="I38" i="7"/>
  <c r="H38" i="7"/>
  <c r="G38" i="7"/>
  <c r="D38" i="7"/>
  <c r="C38" i="7"/>
  <c r="G36" i="7" l="1"/>
  <c r="I36" i="7"/>
  <c r="C20" i="10" l="1"/>
  <c r="B20" i="10"/>
  <c r="C21" i="10" s="1"/>
  <c r="A20" i="10"/>
  <c r="D11" i="9" l="1"/>
  <c r="F9" i="9"/>
  <c r="F8" i="9" s="1"/>
  <c r="G8" i="9" s="1"/>
  <c r="E8" i="9"/>
  <c r="D24" i="8"/>
  <c r="C24" i="8"/>
  <c r="E18" i="8"/>
  <c r="E24" i="8" s="1"/>
  <c r="D18" i="8"/>
  <c r="C18" i="8"/>
  <c r="E14" i="8"/>
  <c r="D14" i="8"/>
  <c r="C14" i="8"/>
  <c r="I41" i="7"/>
  <c r="H41" i="7"/>
  <c r="B9" i="6" s="1"/>
  <c r="G41" i="7"/>
  <c r="D41" i="7"/>
  <c r="C41" i="7"/>
  <c r="E41" i="7" s="1"/>
  <c r="B41" i="7"/>
  <c r="I42" i="7" s="1"/>
  <c r="E38" i="7"/>
  <c r="G39" i="7"/>
  <c r="J32" i="7"/>
  <c r="F32" i="7"/>
  <c r="E32" i="7"/>
  <c r="J31" i="7"/>
  <c r="F31" i="7"/>
  <c r="E31" i="7"/>
  <c r="J30" i="7"/>
  <c r="F30" i="7"/>
  <c r="E30" i="7"/>
  <c r="J29" i="7"/>
  <c r="F29" i="7"/>
  <c r="E29" i="7"/>
  <c r="J28" i="7"/>
  <c r="F28" i="7"/>
  <c r="E28" i="7"/>
  <c r="J27" i="7"/>
  <c r="F27" i="7"/>
  <c r="E27" i="7"/>
  <c r="J26" i="7"/>
  <c r="F26" i="7"/>
  <c r="E26" i="7"/>
  <c r="J25" i="7"/>
  <c r="F25" i="7"/>
  <c r="E25" i="7"/>
  <c r="J24" i="7"/>
  <c r="F24" i="7"/>
  <c r="E24" i="7"/>
  <c r="J23" i="7"/>
  <c r="F23" i="7"/>
  <c r="E23" i="7"/>
  <c r="J22" i="7"/>
  <c r="F22" i="7"/>
  <c r="E22" i="7"/>
  <c r="J21" i="7"/>
  <c r="F21" i="7"/>
  <c r="E21" i="7"/>
  <c r="J20" i="7"/>
  <c r="F20" i="7"/>
  <c r="E20" i="7"/>
  <c r="J19" i="7"/>
  <c r="F19" i="7"/>
  <c r="E19" i="7"/>
  <c r="J6" i="7"/>
  <c r="J35" i="7" s="1"/>
  <c r="F6" i="7"/>
  <c r="E6" i="7"/>
  <c r="E37" i="6"/>
  <c r="D37" i="6"/>
  <c r="F37" i="6" s="1"/>
  <c r="J35" i="6"/>
  <c r="F35" i="6"/>
  <c r="J34" i="6"/>
  <c r="F34" i="6"/>
  <c r="J33" i="6"/>
  <c r="F33" i="6"/>
  <c r="J32" i="6"/>
  <c r="F32" i="6"/>
  <c r="J31" i="6"/>
  <c r="F31" i="6"/>
  <c r="J30" i="6"/>
  <c r="F30" i="6"/>
  <c r="J29" i="6"/>
  <c r="F29" i="6"/>
  <c r="J28" i="6"/>
  <c r="F28" i="6"/>
  <c r="J27" i="6"/>
  <c r="F27" i="6"/>
  <c r="J26" i="6"/>
  <c r="F26" i="6"/>
  <c r="J25" i="6"/>
  <c r="F25" i="6"/>
  <c r="J24" i="6"/>
  <c r="F24" i="6"/>
  <c r="J23" i="6"/>
  <c r="F23" i="6"/>
  <c r="J22" i="6"/>
  <c r="F22" i="6"/>
  <c r="J21" i="6"/>
  <c r="F21" i="6"/>
  <c r="J20" i="6"/>
  <c r="F20" i="6"/>
  <c r="J19" i="6"/>
  <c r="F19" i="6"/>
  <c r="J18" i="6"/>
  <c r="F18" i="6"/>
  <c r="J17" i="6"/>
  <c r="F17" i="6"/>
  <c r="B8" i="6" l="1"/>
  <c r="F38" i="6" s="1"/>
  <c r="I39" i="7"/>
  <c r="F41" i="7"/>
  <c r="J41" i="7"/>
  <c r="J42" i="7"/>
  <c r="J39" i="7"/>
  <c r="C39" i="7"/>
  <c r="D42" i="7"/>
  <c r="F39" i="7"/>
  <c r="G42" i="7"/>
  <c r="C42" i="7"/>
  <c r="D39" i="7"/>
  <c r="F42" i="7"/>
  <c r="I20" i="6" l="1"/>
  <c r="K20" i="6" s="1"/>
  <c r="D38" i="6"/>
  <c r="B7" i="6" s="1"/>
  <c r="I31" i="6"/>
  <c r="K31" i="6" s="1"/>
  <c r="I32" i="6"/>
  <c r="K32" i="6" s="1"/>
  <c r="I30" i="6"/>
  <c r="K30" i="6" s="1"/>
  <c r="I27" i="6"/>
  <c r="K27" i="6" s="1"/>
  <c r="I25" i="6"/>
  <c r="K25" i="6" s="1"/>
  <c r="I23" i="6"/>
  <c r="K23" i="6" s="1"/>
  <c r="I28" i="6"/>
  <c r="K28" i="6" s="1"/>
  <c r="E38" i="6"/>
  <c r="I21" i="6"/>
  <c r="K21" i="6" s="1"/>
  <c r="I26" i="6"/>
  <c r="K26" i="6" s="1"/>
  <c r="I24" i="6"/>
  <c r="K24" i="6" s="1"/>
  <c r="I29" i="6"/>
  <c r="K29" i="6" s="1"/>
  <c r="I34" i="6"/>
  <c r="K34" i="6" s="1"/>
  <c r="I18" i="6"/>
  <c r="K18" i="6" s="1"/>
  <c r="I35" i="6"/>
  <c r="K35" i="6" s="1"/>
  <c r="I19" i="6"/>
  <c r="K19" i="6" s="1"/>
  <c r="I33" i="6"/>
  <c r="K33" i="6" s="1"/>
  <c r="I17" i="6"/>
  <c r="K17" i="6" s="1"/>
  <c r="I22" i="6"/>
  <c r="K22" i="6" s="1"/>
  <c r="K37" i="6" l="1"/>
</calcChain>
</file>

<file path=xl/sharedStrings.xml><?xml version="1.0" encoding="utf-8"?>
<sst xmlns="http://schemas.openxmlformats.org/spreadsheetml/2006/main" count="131" uniqueCount="108">
  <si>
    <t>State of Wisconsin Medicare 2025 Pricing Workbook</t>
  </si>
  <si>
    <t>Instructions</t>
  </si>
  <si>
    <t>∙ Please provide information requested in the yellow shaded areas.</t>
  </si>
  <si>
    <t>∙ Separate experience exhibits for State and Local are included for:</t>
  </si>
  <si>
    <t xml:space="preserve">   - Medical Claims by service category - completion factors are included inputs</t>
  </si>
  <si>
    <t xml:space="preserve">   - Medical Detail on Cost and Revenue - claims should not include completion factors</t>
  </si>
  <si>
    <t>∙ A Completion factor is the coefficient applied to the incurred &amp; paid claims to estimate the total incurred claims.</t>
  </si>
  <si>
    <t xml:space="preserve">∙  All rates must be exactly divisible by 2 and rounded to the nearest hundredth of a dollar.   </t>
  </si>
  <si>
    <t xml:space="preserve">  -No other rate structure is permitted.</t>
  </si>
  <si>
    <t xml:space="preserve">  -If an invalid rate is entered into a yellow cell an ERROR warning will appear to the right of the cell.</t>
  </si>
  <si>
    <t>Submit the electronic excel copy of all your bids to Zachary Vieira at zvieira@segalco.com for the Preliminary and Best &amp; Final bids.</t>
  </si>
  <si>
    <t xml:space="preserve">Submit the signed copy as follows:  scan and e-mail a signed copy of your bid sheets to Zachary Vieira at zvieira@segalco.com.  Please be sure to include your plan name in the title of the document.  </t>
  </si>
  <si>
    <t>1. Provide an email to ETFSMBInsuranceSubmit@etf.wi.gov as a notification they are making their file submission to ETF; and</t>
  </si>
  <si>
    <t xml:space="preserve">2. Upload the actual submission file to the secured sFTP site at ETF.
</t>
  </si>
  <si>
    <t>Medicare Advantage Medical Claims - State &amp; Local</t>
  </si>
  <si>
    <t>Base Period Data Information</t>
  </si>
  <si>
    <t>Incurred from date</t>
  </si>
  <si>
    <t>Incurred to date</t>
  </si>
  <si>
    <t>Paid through date</t>
  </si>
  <si>
    <r>
      <t>Completion Factor (estimated total incurred % actual incurred &amp; paid</t>
    </r>
    <r>
      <rPr>
        <sz val="10"/>
        <rFont val="Arial"/>
        <family val="2"/>
      </rPr>
      <t>)</t>
    </r>
  </si>
  <si>
    <t>Member Months</t>
  </si>
  <si>
    <t>Risk Score</t>
  </si>
  <si>
    <t>Base Period Data</t>
  </si>
  <si>
    <t>Completion Factor</t>
  </si>
  <si>
    <t>Total</t>
  </si>
  <si>
    <t>Period Experience</t>
  </si>
  <si>
    <t>Utilization</t>
  </si>
  <si>
    <t>Number</t>
  </si>
  <si>
    <t>Allowed</t>
  </si>
  <si>
    <t>Member</t>
  </si>
  <si>
    <t>Plan</t>
  </si>
  <si>
    <t xml:space="preserve">         Service Category</t>
  </si>
  <si>
    <t>Type</t>
  </si>
  <si>
    <t>Services</t>
  </si>
  <si>
    <t>Charges</t>
  </si>
  <si>
    <t>Cost Share</t>
  </si>
  <si>
    <t>Paid</t>
  </si>
  <si>
    <t>Per Service</t>
  </si>
  <si>
    <t>Per 1,000</t>
  </si>
  <si>
    <t>PMPM</t>
  </si>
  <si>
    <t>Inpatient Facility</t>
  </si>
  <si>
    <t>Skilled Nursing Facility</t>
  </si>
  <si>
    <t>Home Health</t>
  </si>
  <si>
    <t>Ambulance</t>
  </si>
  <si>
    <t>DME/Prosthetics/Supplies</t>
  </si>
  <si>
    <t>OP Facility - Emergency</t>
  </si>
  <si>
    <t>OP Facility - Surgery</t>
  </si>
  <si>
    <t>OP Facility - Other</t>
  </si>
  <si>
    <t>Primary Care Physician Visit</t>
  </si>
  <si>
    <t>Specialist Physician Visit</t>
  </si>
  <si>
    <t>Radiology</t>
  </si>
  <si>
    <t>Lab Services</t>
  </si>
  <si>
    <t>Part B Rx</t>
  </si>
  <si>
    <t>Other Medicare Part B</t>
  </si>
  <si>
    <t>Ancillary</t>
  </si>
  <si>
    <t>Other (Specify Category)</t>
  </si>
  <si>
    <t>Total Medical Expenses</t>
  </si>
  <si>
    <t>Total Medical Expenses - PMPM</t>
  </si>
  <si>
    <t>Medicare Advantage Medical Detail - State &amp; Local</t>
  </si>
  <si>
    <t>Medical</t>
  </si>
  <si>
    <t>Total Members</t>
  </si>
  <si>
    <t xml:space="preserve"> Allowed Claims</t>
  </si>
  <si>
    <t xml:space="preserve">Member Cost Sharing </t>
  </si>
  <si>
    <t>Member Cost Sharing as a % of Allowed Claims</t>
  </si>
  <si>
    <t>Plan Paid</t>
  </si>
  <si>
    <t>Federal CMS Revenue</t>
  </si>
  <si>
    <t>State Premium</t>
  </si>
  <si>
    <t>Total Revenue</t>
  </si>
  <si>
    <t>Total Base Period 2022</t>
  </si>
  <si>
    <t>Base Period PMPM</t>
  </si>
  <si>
    <t>Total Base Period 2023</t>
  </si>
  <si>
    <t>MA PPO</t>
  </si>
  <si>
    <t>2025 Renewal - Preliminary Rates</t>
  </si>
  <si>
    <t>MA Component of Premium PMPM</t>
  </si>
  <si>
    <t>State Regular</t>
  </si>
  <si>
    <t>Local Regular</t>
  </si>
  <si>
    <t>Local Deductible</t>
  </si>
  <si>
    <t>2025 Projected</t>
  </si>
  <si>
    <t>Actuarial Value</t>
  </si>
  <si>
    <t>MA Star Rating</t>
  </si>
  <si>
    <t>Aggregate Benchmark (based on Star Rating)</t>
  </si>
  <si>
    <t>MA Risk Score</t>
  </si>
  <si>
    <t>Claims Component</t>
  </si>
  <si>
    <t>Projected</t>
  </si>
  <si>
    <t>Total Medical Claims Cost</t>
  </si>
  <si>
    <t>Member Cost Sharing</t>
  </si>
  <si>
    <t>Direct Capitation (Risk Adjusted)</t>
  </si>
  <si>
    <t>Non-Claims Component</t>
  </si>
  <si>
    <t>Administration</t>
  </si>
  <si>
    <t>Fees and Taxes</t>
  </si>
  <si>
    <t>Risk Charges</t>
  </si>
  <si>
    <t>Profit</t>
  </si>
  <si>
    <t>Other (describe below)</t>
  </si>
  <si>
    <t>TOTAL</t>
  </si>
  <si>
    <t>Description of Other:</t>
  </si>
  <si>
    <t>Medicare Plus</t>
  </si>
  <si>
    <t>2025 Rates</t>
  </si>
  <si>
    <t>State</t>
  </si>
  <si>
    <t>Local</t>
  </si>
  <si>
    <t>Rate Tier</t>
  </si>
  <si>
    <t>Single</t>
  </si>
  <si>
    <t>Family</t>
  </si>
  <si>
    <t>2024 Premium Rate</t>
  </si>
  <si>
    <t>2025 Premium Rate</t>
  </si>
  <si>
    <t>State/Local Relationship Logic</t>
  </si>
  <si>
    <t>Family Relationship Logic</t>
  </si>
  <si>
    <t>Total Base Period 2021</t>
  </si>
  <si>
    <t>Medicare Plus Medical Detail - State &amp; Local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</si>
</sst>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/dd/yy;@"/>
    <numFmt numFmtId="166" formatCode="0.0000"/>
    <numFmt numFmtId="167" formatCode="_(* #,##0_);_(* \(#,##0\);_(* &quot;-&quot;??_);_(@_)"/>
    <numFmt numFmtId="168" formatCode="_(* #,##0.000_);_(* \(#,##0.000\);_(* &quot;-&quot;??_);_(@_)"/>
    <numFmt numFmtId="169" formatCode="_(* #,##0_);_(* \(#,##0\);_(* &quot;0&quot;_);_(@_)"/>
    <numFmt numFmtId="170" formatCode="&quot;$&quot;#,##0.00"/>
    <numFmt numFmtId="171" formatCode="0.000"/>
    <numFmt numFmtId="172" formatCode="mmm\-yyyy"/>
    <numFmt numFmtId="173" formatCode="#,##0.0000"/>
    <numFmt numFmtId="174" formatCode="#,##0.000"/>
    <numFmt numFmtId="175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sz val="16"/>
      <color theme="1"/>
      <name val="Arial"/>
      <family val="2"/>
    </font>
    <font>
      <b/>
      <sz val="11"/>
      <color theme="1"/>
      <name val="Arial"/>
      <family val="2"/>
    </font>
    <font>
      <u/>
      <sz val="10"/>
      <name val="Arial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theme="1"/>
      <name val="Arial"/>
      <family val="2"/>
    </font>
    <font>
      <sz val="11"/>
      <color rgb="FF1F497D"/>
      <name val="Calibri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Calibri"/>
      <family val="2"/>
    </font>
    <font>
      <b/>
      <i/>
      <sz val="11"/>
      <color theme="1"/>
      <name val="Arial"/>
      <family val="2"/>
    </font>
    <font>
      <sz val="10"/>
      <color rgb="FF0000FF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i/>
      <sz val="11"/>
      <color theme="1"/>
      <name val="Arial"/>
      <family val="2"/>
    </font>
    <font>
      <sz val="10"/>
      <color theme="0"/>
      <name val="Arial"/>
      <family val="2"/>
    </font>
    <font>
      <sz val="11"/>
      <name val="Calibri"/>
      <family val="2"/>
    </font>
    <font>
      <sz val="8"/>
      <color rgb="FF00000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medium">
        <color indexed="64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double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</cellStyleXfs>
  <cellXfs count="186">
    <xf numFmtId="0" fontId="0" fillId="0" borderId="0" xfId="0"/>
    <xf numFmtId="0" fontId="0" fillId="0" borderId="0" xfId="0" applyProtection="1">
      <protection locked="0"/>
    </xf>
    <xf numFmtId="164" fontId="2" fillId="0" borderId="1" xfId="2" applyNumberFormat="1" applyBorder="1"/>
    <xf numFmtId="164" fontId="4" fillId="0" borderId="2" xfId="1" applyNumberFormat="1" applyFont="1" applyFill="1" applyBorder="1" applyProtection="1"/>
    <xf numFmtId="0" fontId="5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Protection="1">
      <protection locked="0"/>
    </xf>
    <xf numFmtId="0" fontId="8" fillId="0" borderId="0" xfId="0" applyFont="1"/>
    <xf numFmtId="0" fontId="9" fillId="0" borderId="0" xfId="0" applyFont="1"/>
    <xf numFmtId="0" fontId="4" fillId="0" borderId="3" xfId="0" applyFont="1" applyBorder="1"/>
    <xf numFmtId="165" fontId="4" fillId="0" borderId="2" xfId="0" applyNumberFormat="1" applyFont="1" applyBorder="1"/>
    <xf numFmtId="165" fontId="4" fillId="0" borderId="0" xfId="0" applyNumberFormat="1" applyFont="1"/>
    <xf numFmtId="0" fontId="4" fillId="0" borderId="0" xfId="0" applyFont="1"/>
    <xf numFmtId="0" fontId="10" fillId="0" borderId="0" xfId="0" applyFont="1"/>
    <xf numFmtId="165" fontId="4" fillId="0" borderId="2" xfId="0" applyNumberFormat="1" applyFont="1" applyBorder="1" applyAlignment="1">
      <alignment horizontal="right"/>
    </xf>
    <xf numFmtId="165" fontId="4" fillId="0" borderId="0" xfId="0" applyNumberFormat="1" applyFont="1" applyAlignment="1">
      <alignment horizontal="right"/>
    </xf>
    <xf numFmtId="14" fontId="4" fillId="0" borderId="0" xfId="0" applyNumberFormat="1" applyFont="1" applyAlignment="1">
      <alignment horizontal="right"/>
    </xf>
    <xf numFmtId="0" fontId="4" fillId="0" borderId="3" xfId="0" applyFont="1" applyBorder="1" applyAlignment="1">
      <alignment wrapText="1"/>
    </xf>
    <xf numFmtId="166" fontId="4" fillId="0" borderId="2" xfId="0" applyNumberFormat="1" applyFont="1" applyBorder="1" applyAlignment="1">
      <alignment horizontal="right"/>
    </xf>
    <xf numFmtId="166" fontId="4" fillId="0" borderId="0" xfId="0" applyNumberFormat="1" applyFont="1" applyAlignment="1" applyProtection="1">
      <alignment horizontal="right"/>
      <protection locked="0"/>
    </xf>
    <xf numFmtId="3" fontId="0" fillId="0" borderId="2" xfId="0" applyNumberFormat="1" applyBorder="1"/>
    <xf numFmtId="3" fontId="0" fillId="0" borderId="0" xfId="0" applyNumberFormat="1"/>
    <xf numFmtId="2" fontId="0" fillId="0" borderId="2" xfId="0" applyNumberFormat="1" applyBorder="1"/>
    <xf numFmtId="2" fontId="0" fillId="0" borderId="0" xfId="0" applyNumberFormat="1"/>
    <xf numFmtId="0" fontId="4" fillId="0" borderId="4" xfId="0" applyFont="1" applyBorder="1"/>
    <xf numFmtId="0" fontId="4" fillId="0" borderId="5" xfId="0" applyFont="1" applyBorder="1"/>
    <xf numFmtId="0" fontId="6" fillId="0" borderId="7" xfId="0" applyFont="1" applyBorder="1"/>
    <xf numFmtId="0" fontId="6" fillId="0" borderId="8" xfId="0" applyFont="1" applyBorder="1"/>
    <xf numFmtId="0" fontId="4" fillId="0" borderId="9" xfId="0" applyFont="1" applyBorder="1"/>
    <xf numFmtId="0" fontId="4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0" fontId="0" fillId="2" borderId="2" xfId="0" applyFill="1" applyBorder="1" applyProtection="1">
      <protection locked="0"/>
    </xf>
    <xf numFmtId="164" fontId="4" fillId="2" borderId="2" xfId="1" applyNumberFormat="1" applyFont="1" applyFill="1" applyBorder="1" applyProtection="1">
      <protection locked="0"/>
    </xf>
    <xf numFmtId="7" fontId="4" fillId="0" borderId="2" xfId="1" applyNumberFormat="1" applyFont="1" applyFill="1" applyBorder="1" applyProtection="1"/>
    <xf numFmtId="167" fontId="4" fillId="2" borderId="2" xfId="3" applyNumberFormat="1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4" fillId="3" borderId="1" xfId="0" applyFont="1" applyFill="1" applyBorder="1"/>
    <xf numFmtId="0" fontId="0" fillId="3" borderId="2" xfId="0" applyFill="1" applyBorder="1"/>
    <xf numFmtId="164" fontId="0" fillId="3" borderId="2" xfId="0" applyNumberFormat="1" applyFill="1" applyBorder="1"/>
    <xf numFmtId="164" fontId="4" fillId="4" borderId="2" xfId="0" applyNumberFormat="1" applyFont="1" applyFill="1" applyBorder="1"/>
    <xf numFmtId="0" fontId="6" fillId="0" borderId="6" xfId="0" applyFont="1" applyBorder="1"/>
    <xf numFmtId="164" fontId="6" fillId="0" borderId="7" xfId="0" applyNumberFormat="1" applyFont="1" applyBorder="1"/>
    <xf numFmtId="164" fontId="6" fillId="0" borderId="2" xfId="1" applyNumberFormat="1" applyFont="1" applyFill="1" applyBorder="1" applyProtection="1"/>
    <xf numFmtId="164" fontId="4" fillId="0" borderId="7" xfId="0" applyNumberFormat="1" applyFont="1" applyBorder="1"/>
    <xf numFmtId="7" fontId="6" fillId="0" borderId="2" xfId="1" applyNumberFormat="1" applyFont="1" applyFill="1" applyBorder="1" applyProtection="1"/>
    <xf numFmtId="170" fontId="6" fillId="0" borderId="7" xfId="0" applyNumberFormat="1" applyFont="1" applyBorder="1"/>
    <xf numFmtId="170" fontId="6" fillId="0" borderId="8" xfId="0" applyNumberFormat="1" applyFont="1" applyBorder="1"/>
    <xf numFmtId="170" fontId="0" fillId="0" borderId="0" xfId="0" applyNumberFormat="1" applyProtection="1">
      <protection locked="0"/>
    </xf>
    <xf numFmtId="0" fontId="12" fillId="0" borderId="0" xfId="0" applyFont="1" applyProtection="1">
      <protection locked="0"/>
    </xf>
    <xf numFmtId="168" fontId="4" fillId="2" borderId="2" xfId="3" applyNumberFormat="1" applyFont="1" applyFill="1" applyBorder="1" applyProtection="1">
      <protection locked="0"/>
    </xf>
    <xf numFmtId="167" fontId="4" fillId="0" borderId="2" xfId="3" applyNumberFormat="1" applyFont="1" applyFill="1" applyBorder="1" applyProtection="1"/>
    <xf numFmtId="171" fontId="0" fillId="0" borderId="0" xfId="0" applyNumberFormat="1" applyProtection="1">
      <protection locked="0"/>
    </xf>
    <xf numFmtId="7" fontId="4" fillId="0" borderId="2" xfId="3" applyNumberFormat="1" applyFont="1" applyFill="1" applyBorder="1" applyProtection="1"/>
    <xf numFmtId="169" fontId="4" fillId="4" borderId="2" xfId="3" applyNumberFormat="1" applyFont="1" applyFill="1" applyBorder="1" applyProtection="1"/>
    <xf numFmtId="7" fontId="4" fillId="4" borderId="2" xfId="3" applyNumberFormat="1" applyFont="1" applyFill="1" applyBorder="1" applyProtection="1"/>
    <xf numFmtId="44" fontId="0" fillId="0" borderId="0" xfId="1" applyFont="1" applyProtection="1">
      <protection locked="0"/>
    </xf>
    <xf numFmtId="0" fontId="2" fillId="0" borderId="0" xfId="2"/>
    <xf numFmtId="0" fontId="6" fillId="0" borderId="11" xfId="4" applyFont="1" applyBorder="1" applyAlignment="1">
      <alignment horizontal="center" wrapText="1"/>
    </xf>
    <xf numFmtId="0" fontId="6" fillId="0" borderId="15" xfId="4" applyFont="1" applyBorder="1" applyAlignment="1">
      <alignment horizontal="center" wrapText="1"/>
    </xf>
    <xf numFmtId="172" fontId="2" fillId="0" borderId="0" xfId="5" quotePrefix="1" applyNumberFormat="1" applyAlignment="1">
      <alignment horizontal="left"/>
    </xf>
    <xf numFmtId="167" fontId="2" fillId="2" borderId="1" xfId="3" applyNumberFormat="1" applyFont="1" applyFill="1" applyBorder="1" applyProtection="1">
      <protection locked="0"/>
    </xf>
    <xf numFmtId="5" fontId="2" fillId="2" borderId="16" xfId="1" applyNumberFormat="1" applyFont="1" applyFill="1" applyBorder="1" applyProtection="1">
      <protection locked="0"/>
    </xf>
    <xf numFmtId="5" fontId="2" fillId="2" borderId="3" xfId="1" applyNumberFormat="1" applyFont="1" applyFill="1" applyBorder="1" applyProtection="1">
      <protection locked="0"/>
    </xf>
    <xf numFmtId="10" fontId="2" fillId="0" borderId="0" xfId="2" applyNumberFormat="1"/>
    <xf numFmtId="164" fontId="2" fillId="2" borderId="0" xfId="2" applyNumberFormat="1" applyFill="1" applyProtection="1">
      <protection locked="0"/>
    </xf>
    <xf numFmtId="173" fontId="2" fillId="2" borderId="1" xfId="2" applyNumberFormat="1" applyFill="1" applyBorder="1" applyProtection="1">
      <protection locked="0"/>
    </xf>
    <xf numFmtId="167" fontId="2" fillId="2" borderId="11" xfId="3" applyNumberFormat="1" applyFont="1" applyFill="1" applyBorder="1" applyProtection="1">
      <protection locked="0"/>
    </xf>
    <xf numFmtId="5" fontId="2" fillId="2" borderId="17" xfId="1" applyNumberFormat="1" applyFont="1" applyFill="1" applyBorder="1" applyProtection="1">
      <protection locked="0"/>
    </xf>
    <xf numFmtId="5" fontId="2" fillId="2" borderId="15" xfId="1" applyNumberFormat="1" applyFont="1" applyFill="1" applyBorder="1" applyProtection="1">
      <protection locked="0"/>
    </xf>
    <xf numFmtId="10" fontId="2" fillId="0" borderId="18" xfId="2" applyNumberFormat="1" applyBorder="1"/>
    <xf numFmtId="164" fontId="2" fillId="0" borderId="11" xfId="2" applyNumberFormat="1" applyBorder="1"/>
    <xf numFmtId="164" fontId="2" fillId="2" borderId="18" xfId="2" applyNumberFormat="1" applyFill="1" applyBorder="1" applyProtection="1">
      <protection locked="0"/>
    </xf>
    <xf numFmtId="173" fontId="2" fillId="2" borderId="11" xfId="2" applyNumberFormat="1" applyFill="1" applyBorder="1" applyProtection="1">
      <protection locked="0"/>
    </xf>
    <xf numFmtId="167" fontId="2" fillId="0" borderId="0" xfId="3" applyNumberFormat="1" applyFont="1" applyProtection="1"/>
    <xf numFmtId="5" fontId="2" fillId="0" borderId="0" xfId="1" applyNumberFormat="1" applyFont="1" applyProtection="1"/>
    <xf numFmtId="164" fontId="2" fillId="0" borderId="0" xfId="2" applyNumberFormat="1"/>
    <xf numFmtId="173" fontId="2" fillId="0" borderId="0" xfId="2" applyNumberFormat="1"/>
    <xf numFmtId="172" fontId="13" fillId="0" borderId="0" xfId="2" applyNumberFormat="1" applyFont="1"/>
    <xf numFmtId="172" fontId="13" fillId="0" borderId="0" xfId="2" applyNumberFormat="1" applyFont="1" applyAlignment="1">
      <alignment horizontal="center"/>
    </xf>
    <xf numFmtId="7" fontId="2" fillId="0" borderId="0" xfId="1" applyNumberFormat="1" applyFont="1" applyProtection="1"/>
    <xf numFmtId="0" fontId="2" fillId="0" borderId="0" xfId="0" applyFont="1"/>
    <xf numFmtId="3" fontId="14" fillId="0" borderId="0" xfId="0" applyNumberFormat="1" applyFont="1" applyAlignment="1">
      <alignment vertical="center" wrapText="1"/>
    </xf>
    <xf numFmtId="0" fontId="15" fillId="0" borderId="0" xfId="0" applyFont="1" applyAlignment="1">
      <alignment horizontal="right"/>
    </xf>
    <xf numFmtId="0" fontId="16" fillId="0" borderId="0" xfId="0" applyFont="1" applyAlignment="1" applyProtection="1">
      <alignment horizontal="center"/>
      <protection locked="0"/>
    </xf>
    <xf numFmtId="0" fontId="17" fillId="0" borderId="0" xfId="0" applyFont="1"/>
    <xf numFmtId="0" fontId="17" fillId="0" borderId="12" xfId="0" applyFont="1" applyBorder="1"/>
    <xf numFmtId="0" fontId="17" fillId="0" borderId="13" xfId="0" applyFont="1" applyBorder="1"/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7" fillId="0" borderId="21" xfId="0" applyFont="1" applyBorder="1"/>
    <xf numFmtId="0" fontId="17" fillId="0" borderId="22" xfId="0" applyFont="1" applyBorder="1"/>
    <xf numFmtId="0" fontId="9" fillId="0" borderId="23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19" fillId="0" borderId="25" xfId="0" applyFont="1" applyBorder="1"/>
    <xf numFmtId="0" fontId="17" fillId="0" borderId="26" xfId="0" applyFont="1" applyBorder="1"/>
    <xf numFmtId="0" fontId="20" fillId="2" borderId="27" xfId="0" applyFont="1" applyFill="1" applyBorder="1" applyProtection="1">
      <protection locked="0"/>
    </xf>
    <xf numFmtId="0" fontId="20" fillId="2" borderId="28" xfId="0" applyFont="1" applyFill="1" applyBorder="1" applyProtection="1">
      <protection locked="0"/>
    </xf>
    <xf numFmtId="0" fontId="19" fillId="0" borderId="29" xfId="0" applyFont="1" applyBorder="1"/>
    <xf numFmtId="0" fontId="17" fillId="0" borderId="30" xfId="0" applyFont="1" applyBorder="1"/>
    <xf numFmtId="170" fontId="20" fillId="2" borderId="31" xfId="0" applyNumberFormat="1" applyFont="1" applyFill="1" applyBorder="1" applyProtection="1">
      <protection locked="0"/>
    </xf>
    <xf numFmtId="170" fontId="20" fillId="2" borderId="32" xfId="0" applyNumberFormat="1" applyFont="1" applyFill="1" applyBorder="1" applyProtection="1">
      <protection locked="0"/>
    </xf>
    <xf numFmtId="174" fontId="20" fillId="2" borderId="31" xfId="0" applyNumberFormat="1" applyFont="1" applyFill="1" applyBorder="1" applyProtection="1">
      <protection locked="0"/>
    </xf>
    <xf numFmtId="174" fontId="20" fillId="2" borderId="32" xfId="0" applyNumberFormat="1" applyFont="1" applyFill="1" applyBorder="1" applyProtection="1">
      <protection locked="0"/>
    </xf>
    <xf numFmtId="0" fontId="9" fillId="0" borderId="33" xfId="0" applyFont="1" applyBorder="1"/>
    <xf numFmtId="0" fontId="9" fillId="0" borderId="18" xfId="0" applyFont="1" applyBorder="1"/>
    <xf numFmtId="170" fontId="21" fillId="0" borderId="34" xfId="0" applyNumberFormat="1" applyFont="1" applyBorder="1"/>
    <xf numFmtId="170" fontId="21" fillId="0" borderId="35" xfId="0" applyNumberFormat="1" applyFont="1" applyBorder="1"/>
    <xf numFmtId="0" fontId="9" fillId="0" borderId="36" xfId="0" applyFont="1" applyBorder="1"/>
    <xf numFmtId="0" fontId="13" fillId="0" borderId="0" xfId="0" applyFont="1" applyAlignment="1">
      <alignment horizontal="right"/>
    </xf>
    <xf numFmtId="170" fontId="20" fillId="2" borderId="37" xfId="0" applyNumberFormat="1" applyFont="1" applyFill="1" applyBorder="1" applyProtection="1">
      <protection locked="0"/>
    </xf>
    <xf numFmtId="170" fontId="20" fillId="2" borderId="38" xfId="0" applyNumberFormat="1" applyFont="1" applyFill="1" applyBorder="1" applyProtection="1">
      <protection locked="0"/>
    </xf>
    <xf numFmtId="0" fontId="22" fillId="0" borderId="0" xfId="0" applyFont="1" applyAlignment="1">
      <alignment horizontal="right"/>
    </xf>
    <xf numFmtId="170" fontId="23" fillId="2" borderId="37" xfId="0" applyNumberFormat="1" applyFont="1" applyFill="1" applyBorder="1" applyProtection="1">
      <protection locked="0"/>
    </xf>
    <xf numFmtId="170" fontId="23" fillId="2" borderId="38" xfId="0" applyNumberFormat="1" applyFont="1" applyFill="1" applyBorder="1" applyProtection="1">
      <protection locked="0"/>
    </xf>
    <xf numFmtId="0" fontId="9" fillId="0" borderId="39" xfId="0" applyFont="1" applyBorder="1"/>
    <xf numFmtId="0" fontId="9" fillId="0" borderId="40" xfId="0" applyFont="1" applyBorder="1"/>
    <xf numFmtId="170" fontId="9" fillId="0" borderId="41" xfId="0" applyNumberFormat="1" applyFont="1" applyBorder="1"/>
    <xf numFmtId="170" fontId="9" fillId="0" borderId="42" xfId="0" applyNumberFormat="1" applyFont="1" applyBorder="1"/>
    <xf numFmtId="0" fontId="13" fillId="0" borderId="36" xfId="0" applyFont="1" applyBorder="1"/>
    <xf numFmtId="0" fontId="13" fillId="0" borderId="33" xfId="0" applyFont="1" applyBorder="1"/>
    <xf numFmtId="0" fontId="13" fillId="0" borderId="18" xfId="0" applyFont="1" applyBorder="1" applyAlignment="1">
      <alignment horizontal="right"/>
    </xf>
    <xf numFmtId="170" fontId="20" fillId="2" borderId="34" xfId="0" applyNumberFormat="1" applyFont="1" applyFill="1" applyBorder="1" applyProtection="1">
      <protection locked="0"/>
    </xf>
    <xf numFmtId="170" fontId="20" fillId="2" borderId="35" xfId="0" applyNumberFormat="1" applyFont="1" applyFill="1" applyBorder="1" applyProtection="1">
      <protection locked="0"/>
    </xf>
    <xf numFmtId="0" fontId="9" fillId="0" borderId="43" xfId="0" applyFont="1" applyBorder="1"/>
    <xf numFmtId="0" fontId="17" fillId="0" borderId="44" xfId="0" applyFont="1" applyBorder="1"/>
    <xf numFmtId="170" fontId="9" fillId="0" borderId="45" xfId="0" applyNumberFormat="1" applyFont="1" applyBorder="1"/>
    <xf numFmtId="0" fontId="24" fillId="0" borderId="0" xfId="0" applyFont="1"/>
    <xf numFmtId="0" fontId="25" fillId="0" borderId="46" xfId="6" applyFont="1" applyBorder="1" applyAlignment="1">
      <alignment horizontal="center"/>
    </xf>
    <xf numFmtId="0" fontId="13" fillId="0" borderId="47" xfId="6" applyFont="1" applyBorder="1"/>
    <xf numFmtId="0" fontId="13" fillId="0" borderId="48" xfId="6" applyFont="1" applyBorder="1" applyAlignment="1">
      <alignment horizontal="center"/>
    </xf>
    <xf numFmtId="0" fontId="13" fillId="0" borderId="49" xfId="6" applyFont="1" applyBorder="1" applyAlignment="1">
      <alignment horizontal="center"/>
    </xf>
    <xf numFmtId="44" fontId="13" fillId="0" borderId="50" xfId="1" applyFont="1" applyBorder="1" applyAlignment="1">
      <alignment horizontal="center"/>
    </xf>
    <xf numFmtId="44" fontId="13" fillId="0" borderId="51" xfId="6" applyNumberFormat="1" applyFont="1" applyBorder="1" applyAlignment="1">
      <alignment horizontal="center"/>
    </xf>
    <xf numFmtId="44" fontId="13" fillId="0" borderId="52" xfId="1" applyFont="1" applyBorder="1" applyAlignment="1">
      <alignment horizontal="center"/>
    </xf>
    <xf numFmtId="170" fontId="3" fillId="2" borderId="53" xfId="6" applyNumberFormat="1" applyFill="1" applyBorder="1" applyProtection="1">
      <protection locked="0"/>
    </xf>
    <xf numFmtId="170" fontId="26" fillId="0" borderId="35" xfId="6" applyNumberFormat="1" applyFont="1" applyBorder="1"/>
    <xf numFmtId="170" fontId="3" fillId="0" borderId="33" xfId="6" applyNumberFormat="1" applyBorder="1"/>
    <xf numFmtId="170" fontId="3" fillId="0" borderId="35" xfId="6" applyNumberFormat="1" applyBorder="1"/>
    <xf numFmtId="0" fontId="13" fillId="7" borderId="47" xfId="6" applyFont="1" applyFill="1" applyBorder="1"/>
    <xf numFmtId="170" fontId="3" fillId="7" borderId="54" xfId="6" applyNumberFormat="1" applyFill="1" applyBorder="1"/>
    <xf numFmtId="2" fontId="3" fillId="7" borderId="55" xfId="6" applyNumberFormat="1" applyFill="1" applyBorder="1" applyAlignment="1">
      <alignment horizontal="center" vertical="top"/>
    </xf>
    <xf numFmtId="2" fontId="3" fillId="7" borderId="6" xfId="6" applyNumberFormat="1" applyFill="1" applyBorder="1" applyAlignment="1">
      <alignment horizontal="center" vertical="top"/>
    </xf>
    <xf numFmtId="0" fontId="13" fillId="7" borderId="56" xfId="6" applyFont="1" applyFill="1" applyBorder="1"/>
    <xf numFmtId="170" fontId="3" fillId="7" borderId="57" xfId="6" applyNumberFormat="1" applyFill="1" applyBorder="1"/>
    <xf numFmtId="2" fontId="3" fillId="7" borderId="58" xfId="6" applyNumberFormat="1" applyFill="1" applyBorder="1" applyAlignment="1">
      <alignment horizontal="center" vertical="top"/>
    </xf>
    <xf numFmtId="2" fontId="3" fillId="7" borderId="59" xfId="6" applyNumberFormat="1" applyFill="1" applyBorder="1" applyAlignment="1">
      <alignment horizontal="center" vertical="top"/>
    </xf>
    <xf numFmtId="3" fontId="4" fillId="0" borderId="0" xfId="6" applyNumberFormat="1" applyFont="1"/>
    <xf numFmtId="175" fontId="22" fillId="0" borderId="0" xfId="7" applyNumberFormat="1" applyFont="1" applyAlignment="1" applyProtection="1">
      <alignment horizontal="center"/>
    </xf>
    <xf numFmtId="164" fontId="3" fillId="0" borderId="0" xfId="6" applyNumberFormat="1"/>
    <xf numFmtId="0" fontId="0" fillId="0" borderId="0" xfId="0"/>
    <xf numFmtId="0" fontId="0" fillId="0" borderId="0" xfId="0"/>
    <xf numFmtId="0" fontId="5" fillId="0" borderId="0" xfId="0" applyFont="1" applyAlignment="1">
      <alignment horizontal="center" vertical="center" wrapText="1"/>
    </xf>
    <xf numFmtId="0" fontId="0" fillId="0" borderId="0" xfId="0"/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3" fillId="0" borderId="12" xfId="2" applyFont="1" applyBorder="1" applyAlignment="1">
      <alignment horizontal="center"/>
    </xf>
    <xf numFmtId="0" fontId="13" fillId="0" borderId="13" xfId="2" applyFont="1" applyBorder="1" applyAlignment="1">
      <alignment horizontal="center"/>
    </xf>
    <xf numFmtId="0" fontId="13" fillId="0" borderId="14" xfId="2" applyFont="1" applyBorder="1" applyAlignment="1">
      <alignment horizontal="center"/>
    </xf>
    <xf numFmtId="0" fontId="15" fillId="5" borderId="12" xfId="0" applyFont="1" applyFill="1" applyBorder="1" applyAlignment="1" applyProtection="1">
      <alignment horizontal="center"/>
      <protection locked="0"/>
    </xf>
    <xf numFmtId="0" fontId="15" fillId="5" borderId="13" xfId="0" applyFont="1" applyFill="1" applyBorder="1" applyAlignment="1" applyProtection="1">
      <alignment horizontal="center"/>
      <protection locked="0"/>
    </xf>
    <xf numFmtId="0" fontId="15" fillId="5" borderId="14" xfId="0" applyFont="1" applyFill="1" applyBorder="1" applyAlignment="1" applyProtection="1">
      <alignment horizontal="center"/>
      <protection locked="0"/>
    </xf>
    <xf numFmtId="0" fontId="18" fillId="5" borderId="12" xfId="0" applyFont="1" applyFill="1" applyBorder="1" applyAlignment="1">
      <alignment horizontal="center"/>
    </xf>
    <xf numFmtId="0" fontId="18" fillId="5" borderId="13" xfId="0" applyFont="1" applyFill="1" applyBorder="1" applyAlignment="1">
      <alignment horizontal="center"/>
    </xf>
    <xf numFmtId="0" fontId="18" fillId="5" borderId="14" xfId="0" applyFont="1" applyFill="1" applyBorder="1" applyAlignment="1">
      <alignment horizontal="center"/>
    </xf>
    <xf numFmtId="0" fontId="17" fillId="2" borderId="0" xfId="0" applyFont="1" applyFill="1" applyAlignment="1" applyProtection="1">
      <alignment horizontal="left" vertical="top" wrapText="1"/>
      <protection locked="0"/>
    </xf>
    <xf numFmtId="0" fontId="13" fillId="0" borderId="12" xfId="6" applyFont="1" applyBorder="1" applyAlignment="1">
      <alignment horizontal="center"/>
    </xf>
    <xf numFmtId="0" fontId="13" fillId="0" borderId="13" xfId="6" applyFont="1" applyBorder="1" applyAlignment="1">
      <alignment horizontal="center"/>
    </xf>
    <xf numFmtId="0" fontId="13" fillId="0" borderId="14" xfId="6" applyFont="1" applyBorder="1" applyAlignment="1">
      <alignment horizontal="center"/>
    </xf>
    <xf numFmtId="0" fontId="25" fillId="6" borderId="12" xfId="6" applyFont="1" applyFill="1" applyBorder="1" applyAlignment="1">
      <alignment horizontal="center"/>
    </xf>
    <xf numFmtId="0" fontId="25" fillId="6" borderId="13" xfId="6" applyFont="1" applyFill="1" applyBorder="1" applyAlignment="1">
      <alignment horizontal="center"/>
    </xf>
    <xf numFmtId="0" fontId="25" fillId="6" borderId="14" xfId="6" applyFont="1" applyFill="1" applyBorder="1" applyAlignment="1">
      <alignment horizontal="center"/>
    </xf>
    <xf numFmtId="0" fontId="6" fillId="0" borderId="12" xfId="6" applyFont="1" applyBorder="1" applyAlignment="1">
      <alignment horizontal="center"/>
    </xf>
    <xf numFmtId="0" fontId="6" fillId="0" borderId="14" xfId="6" applyFont="1" applyBorder="1" applyAlignment="1">
      <alignment horizontal="center"/>
    </xf>
    <xf numFmtId="0" fontId="6" fillId="0" borderId="13" xfId="6" applyFont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4" xfId="0" applyFill="1" applyBorder="1" applyAlignment="1">
      <alignment horizontal="center"/>
    </xf>
  </cellXfs>
  <cellStyles count="8">
    <cellStyle name="Comma 3" xfId="3" xr:uid="{CDB708EB-2F0F-4B19-A42E-62F70CA59B2A}"/>
    <cellStyle name="Currency" xfId="1" builtinId="4"/>
    <cellStyle name="Normal" xfId="0" builtinId="0"/>
    <cellStyle name="Normal 2" xfId="4" xr:uid="{9F04E742-C5F6-4E14-81F3-BD57D94E8068}"/>
    <cellStyle name="Normal 2 2" xfId="6" xr:uid="{DD4FCFF2-EADE-492A-ADCC-BD519A128352}"/>
    <cellStyle name="Normal 3" xfId="2" xr:uid="{3482225F-E315-4FFC-A0E2-1115A060F307}"/>
    <cellStyle name="Normal 3 2" xfId="5" xr:uid="{569DA14A-77B5-4D96-BDB4-404C79B125D2}"/>
    <cellStyle name="Percent 2" xfId="7" xr:uid="{403EA5F6-19B6-4330-A836-D02736ECAB6B}"/>
  </cellStyles>
  <dxfs count="2">
    <dxf>
      <fill>
        <patternFill>
          <bgColor rgb="FF00B050"/>
        </patternFill>
      </fill>
      <border>
        <vertical/>
        <horizontal/>
      </border>
    </dxf>
    <dxf>
      <fill>
        <patternFill>
          <fgColor theme="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476250</xdr:colOff>
          <xdr:row>12</xdr:row>
          <xdr:rowOff>133350</xdr:rowOff>
        </xdr:from>
        <xdr:to>
          <xdr:col>11</xdr:col>
          <xdr:colOff>28575</xdr:colOff>
          <xdr:row>17</xdr:row>
          <xdr:rowOff>19050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3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 confirm all entries within the yellow cells of all tabs have been validated and the results are correct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2</xdr:row>
          <xdr:rowOff>142875</xdr:rowOff>
        </xdr:from>
        <xdr:to>
          <xdr:col>13</xdr:col>
          <xdr:colOff>409575</xdr:colOff>
          <xdr:row>7</xdr:row>
          <xdr:rowOff>19050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5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 confirm all entries within the yellow cells of all tabs have been validated and the results are correct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C6AB2-DA13-4A1F-A842-B06E1A49E9E0}">
  <dimension ref="A1:R32"/>
  <sheetViews>
    <sheetView zoomScaleNormal="100" workbookViewId="0">
      <selection activeCell="A4" sqref="A4"/>
    </sheetView>
  </sheetViews>
  <sheetFormatPr defaultRowHeight="15" x14ac:dyDescent="0.25"/>
  <cols>
    <col min="1" max="1" width="20.85546875" style="1" customWidth="1"/>
    <col min="2" max="2" width="13" style="1" customWidth="1"/>
    <col min="3" max="3" width="13.42578125" style="1" customWidth="1"/>
    <col min="4" max="4" width="15.28515625" style="1" customWidth="1"/>
    <col min="5" max="17" width="8.85546875" style="1"/>
  </cols>
  <sheetData>
    <row r="1" spans="1:7" s="1" customFormat="1" ht="31.5" customHeight="1" x14ac:dyDescent="0.25">
      <c r="A1" s="157" t="s">
        <v>0</v>
      </c>
      <c r="B1" s="157"/>
      <c r="C1" s="157"/>
      <c r="D1" s="157"/>
      <c r="E1" s="158"/>
      <c r="F1" s="158"/>
      <c r="G1" s="158"/>
    </row>
    <row r="2" spans="1:7" s="1" customFormat="1" ht="5.0999999999999996" customHeight="1" x14ac:dyDescent="0.25">
      <c r="A2" s="4"/>
      <c r="B2" s="4"/>
      <c r="C2" s="4"/>
      <c r="D2" s="5"/>
    </row>
    <row r="3" spans="1:7" s="1" customFormat="1" ht="19.899999999999999" customHeight="1" x14ac:dyDescent="0.25">
      <c r="A3" s="4" t="s">
        <v>1</v>
      </c>
      <c r="B3" s="4"/>
      <c r="C3" s="4"/>
      <c r="D3" s="5"/>
    </row>
    <row r="4" spans="1:7" s="1" customFormat="1" x14ac:dyDescent="0.25">
      <c r="A4" s="6" t="s">
        <v>2</v>
      </c>
      <c r="B4"/>
      <c r="C4"/>
    </row>
    <row r="5" spans="1:7" s="1" customFormat="1" ht="3" customHeight="1" x14ac:dyDescent="0.25">
      <c r="A5" s="7"/>
      <c r="B5"/>
      <c r="C5"/>
    </row>
    <row r="6" spans="1:7" s="1" customFormat="1" x14ac:dyDescent="0.25">
      <c r="A6" s="6" t="s">
        <v>3</v>
      </c>
      <c r="B6"/>
      <c r="C6"/>
    </row>
    <row r="7" spans="1:7" s="1" customFormat="1" x14ac:dyDescent="0.25">
      <c r="A7" s="7" t="s">
        <v>4</v>
      </c>
      <c r="B7"/>
      <c r="C7"/>
    </row>
    <row r="8" spans="1:7" s="1" customFormat="1" x14ac:dyDescent="0.25">
      <c r="A8" s="7" t="s">
        <v>5</v>
      </c>
      <c r="B8"/>
      <c r="C8"/>
    </row>
    <row r="9" spans="1:7" s="1" customFormat="1" ht="3" customHeight="1" x14ac:dyDescent="0.25">
      <c r="B9"/>
      <c r="C9"/>
    </row>
    <row r="10" spans="1:7" s="1" customFormat="1" x14ac:dyDescent="0.25">
      <c r="A10" s="6" t="s">
        <v>6</v>
      </c>
      <c r="B10"/>
      <c r="C10"/>
    </row>
    <row r="11" spans="1:7" s="1" customFormat="1" ht="3" customHeight="1" x14ac:dyDescent="0.25">
      <c r="A11" s="7"/>
      <c r="B11"/>
      <c r="C11"/>
    </row>
    <row r="12" spans="1:7" s="1" customFormat="1" ht="14.45" customHeight="1" x14ac:dyDescent="0.25">
      <c r="A12" s="6" t="s">
        <v>7</v>
      </c>
      <c r="B12"/>
      <c r="C12"/>
    </row>
    <row r="13" spans="1:7" s="1" customFormat="1" x14ac:dyDescent="0.25">
      <c r="A13" s="6" t="s">
        <v>8</v>
      </c>
      <c r="B13"/>
      <c r="C13"/>
    </row>
    <row r="14" spans="1:7" s="1" customFormat="1" x14ac:dyDescent="0.25">
      <c r="A14" s="6" t="s">
        <v>9</v>
      </c>
      <c r="B14"/>
      <c r="C14"/>
    </row>
    <row r="15" spans="1:7" s="1" customFormat="1" x14ac:dyDescent="0.25"/>
    <row r="16" spans="1:7" s="1" customFormat="1" ht="29.45" customHeight="1" x14ac:dyDescent="0.25">
      <c r="A16" s="7" t="s">
        <v>10</v>
      </c>
    </row>
    <row r="17" spans="1:18" s="1" customFormat="1" ht="29.45" customHeight="1" x14ac:dyDescent="0.25">
      <c r="A17" s="7" t="s">
        <v>11</v>
      </c>
    </row>
    <row r="18" spans="1:18" s="1" customFormat="1" ht="19.149999999999999" customHeight="1" x14ac:dyDescent="0.25">
      <c r="A18" s="8" t="s">
        <v>12</v>
      </c>
    </row>
    <row r="19" spans="1:18" s="1" customFormat="1" x14ac:dyDescent="0.25">
      <c r="A19" s="8" t="s">
        <v>13</v>
      </c>
    </row>
    <row r="20" spans="1:18" x14ac:dyDescent="0.25">
      <c r="R20" s="1"/>
    </row>
    <row r="21" spans="1:18" x14ac:dyDescent="0.25">
      <c r="R21" s="1"/>
    </row>
    <row r="22" spans="1:18" x14ac:dyDescent="0.25">
      <c r="R22" s="1"/>
    </row>
    <row r="23" spans="1:18" x14ac:dyDescent="0.25">
      <c r="R23" s="1"/>
    </row>
    <row r="24" spans="1:18" x14ac:dyDescent="0.25">
      <c r="R24" s="1"/>
    </row>
    <row r="25" spans="1:18" x14ac:dyDescent="0.25">
      <c r="R25" s="1"/>
    </row>
    <row r="26" spans="1:18" x14ac:dyDescent="0.25">
      <c r="R26" s="1"/>
    </row>
    <row r="27" spans="1:18" x14ac:dyDescent="0.25">
      <c r="R27" s="1"/>
    </row>
    <row r="28" spans="1:18" x14ac:dyDescent="0.25">
      <c r="R28" s="1"/>
    </row>
    <row r="29" spans="1:18" x14ac:dyDescent="0.25">
      <c r="R29" s="1"/>
    </row>
    <row r="30" spans="1:18" x14ac:dyDescent="0.25">
      <c r="R30" s="1"/>
    </row>
    <row r="31" spans="1:18" x14ac:dyDescent="0.25">
      <c r="R31" s="1"/>
    </row>
    <row r="32" spans="1:18" x14ac:dyDescent="0.25">
      <c r="R32" s="1"/>
    </row>
  </sheetData>
  <sheetProtection algorithmName="SHA-512" hashValue="KmwDPxQFrnSsUQbfIBIe5/UtCIVQ67A+6nZbKpmQ3xiH2f0Ai/D+fEk+W0mwNjVP2HSpH+90YTaNb2Yb7Q9owQ==" saltValue="uXavffGP8oVbivnArsyGjw==" spinCount="100000" sheet="1" objects="1" scenarios="1"/>
  <mergeCells count="1">
    <mergeCell ref="A1:G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D7EBF-D3B4-4884-8CF8-0DDD9A58F4CE}">
  <dimension ref="A1:Q41"/>
  <sheetViews>
    <sheetView view="pageBreakPreview" zoomScale="60" zoomScaleNormal="100" workbookViewId="0">
      <selection activeCell="B17" sqref="B17"/>
    </sheetView>
  </sheetViews>
  <sheetFormatPr defaultRowHeight="15" x14ac:dyDescent="0.25"/>
  <cols>
    <col min="1" max="1" width="30.85546875" style="1" customWidth="1"/>
    <col min="2" max="2" width="11.140625" style="1" bestFit="1" customWidth="1"/>
    <col min="3" max="3" width="11.140625" style="1" customWidth="1"/>
    <col min="4" max="4" width="14.140625" style="1" bestFit="1" customWidth="1"/>
    <col min="5" max="8" width="11.140625" style="1" customWidth="1"/>
    <col min="9" max="9" width="10.85546875" style="1" customWidth="1"/>
    <col min="10" max="10" width="12" style="1" customWidth="1"/>
    <col min="11" max="11" width="16.140625" style="1" customWidth="1"/>
  </cols>
  <sheetData>
    <row r="1" spans="1:14" s="1" customFormat="1" ht="20.25" x14ac:dyDescent="0.3">
      <c r="A1" s="9" t="s">
        <v>14</v>
      </c>
      <c r="B1"/>
      <c r="C1"/>
      <c r="D1"/>
      <c r="E1"/>
      <c r="F1"/>
      <c r="G1"/>
      <c r="H1"/>
      <c r="I1"/>
      <c r="J1"/>
      <c r="K1"/>
      <c r="N1" s="54"/>
    </row>
    <row r="2" spans="1:14" s="1" customFormat="1" x14ac:dyDescent="0.25">
      <c r="A2"/>
      <c r="B2"/>
      <c r="C2"/>
      <c r="D2"/>
      <c r="E2"/>
      <c r="F2"/>
      <c r="G2"/>
      <c r="H2"/>
      <c r="I2"/>
      <c r="J2"/>
      <c r="K2"/>
      <c r="N2" s="54"/>
    </row>
    <row r="3" spans="1:14" s="1" customFormat="1" x14ac:dyDescent="0.25">
      <c r="A3" s="10" t="s">
        <v>15</v>
      </c>
      <c r="B3"/>
      <c r="C3"/>
      <c r="D3"/>
      <c r="E3"/>
      <c r="F3"/>
      <c r="G3"/>
      <c r="H3"/>
      <c r="I3"/>
      <c r="J3"/>
      <c r="K3"/>
      <c r="N3" s="54"/>
    </row>
    <row r="4" spans="1:14" s="1" customFormat="1" x14ac:dyDescent="0.25">
      <c r="A4" s="11" t="s">
        <v>16</v>
      </c>
      <c r="B4" s="12">
        <v>44835</v>
      </c>
      <c r="C4" s="13"/>
      <c r="D4" s="13"/>
      <c r="E4" s="13"/>
      <c r="F4" s="13"/>
      <c r="G4" s="13"/>
      <c r="H4" s="13"/>
      <c r="I4" s="14"/>
      <c r="J4" s="15"/>
      <c r="K4" s="14"/>
      <c r="N4" s="54"/>
    </row>
    <row r="5" spans="1:14" s="1" customFormat="1" x14ac:dyDescent="0.25">
      <c r="A5" s="11" t="s">
        <v>17</v>
      </c>
      <c r="B5" s="16">
        <v>45199</v>
      </c>
      <c r="C5" s="17"/>
      <c r="D5" s="17"/>
      <c r="E5" s="17"/>
      <c r="F5" s="17"/>
      <c r="G5" s="17"/>
      <c r="H5" s="17"/>
      <c r="I5" s="14"/>
      <c r="J5" s="18"/>
      <c r="K5" s="14"/>
      <c r="N5" s="54"/>
    </row>
    <row r="6" spans="1:14" s="1" customFormat="1" x14ac:dyDescent="0.25">
      <c r="A6" s="11" t="s">
        <v>18</v>
      </c>
      <c r="B6" s="16">
        <v>45291</v>
      </c>
      <c r="C6" s="17"/>
      <c r="D6" s="17"/>
      <c r="E6" s="17"/>
      <c r="F6" s="17"/>
      <c r="G6" s="17"/>
      <c r="H6" s="17"/>
      <c r="I6" s="14"/>
      <c r="J6" s="18"/>
      <c r="K6" s="14"/>
      <c r="N6" s="54"/>
    </row>
    <row r="7" spans="1:14" s="1" customFormat="1" ht="26.25" x14ac:dyDescent="0.25">
      <c r="A7" s="19" t="s">
        <v>19</v>
      </c>
      <c r="B7" s="20">
        <f>IF(D38&gt;0,K37/D38,0)</f>
        <v>0</v>
      </c>
      <c r="C7" s="21"/>
      <c r="D7" s="21"/>
      <c r="E7" s="21"/>
      <c r="F7" s="21"/>
      <c r="G7" s="21"/>
      <c r="H7" s="21"/>
      <c r="I7" s="14"/>
      <c r="J7" s="18"/>
      <c r="K7" s="14"/>
      <c r="N7" s="54"/>
    </row>
    <row r="8" spans="1:14" s="1" customFormat="1" x14ac:dyDescent="0.25">
      <c r="A8" s="11" t="s">
        <v>20</v>
      </c>
      <c r="B8" s="22">
        <f>+'MA Medical Detail-State &amp; Local'!B41</f>
        <v>0</v>
      </c>
      <c r="C8" s="23"/>
      <c r="D8" s="23"/>
      <c r="E8" s="23"/>
      <c r="F8" s="23"/>
      <c r="G8" s="23"/>
      <c r="H8" s="23"/>
      <c r="I8"/>
      <c r="J8"/>
      <c r="K8"/>
      <c r="N8" s="54"/>
    </row>
    <row r="9" spans="1:14" s="1" customFormat="1" x14ac:dyDescent="0.25">
      <c r="A9" s="11" t="s">
        <v>21</v>
      </c>
      <c r="B9" s="24">
        <f>+'MA Medical Detail-State &amp; Local'!H41</f>
        <v>0</v>
      </c>
      <c r="C9" s="25"/>
      <c r="D9" s="25"/>
      <c r="E9" s="25"/>
      <c r="F9" s="25"/>
      <c r="G9" s="25"/>
      <c r="H9" s="25"/>
      <c r="I9"/>
      <c r="J9"/>
      <c r="K9"/>
      <c r="N9" s="54"/>
    </row>
    <row r="10" spans="1:14" s="1" customFormat="1" x14ac:dyDescent="0.25">
      <c r="A10"/>
      <c r="B10"/>
      <c r="C10"/>
      <c r="D10"/>
      <c r="E10"/>
      <c r="F10"/>
      <c r="G10"/>
      <c r="H10"/>
      <c r="I10"/>
      <c r="J10"/>
      <c r="K10"/>
    </row>
    <row r="11" spans="1:14" s="1" customFormat="1" x14ac:dyDescent="0.25">
      <c r="A11"/>
      <c r="B11"/>
      <c r="C11"/>
      <c r="D11"/>
      <c r="E11"/>
      <c r="F11"/>
      <c r="G11"/>
      <c r="H11"/>
      <c r="I11"/>
      <c r="J11"/>
      <c r="K11"/>
    </row>
    <row r="12" spans="1:14" s="1" customFormat="1" x14ac:dyDescent="0.25">
      <c r="A12" s="26"/>
      <c r="B12" s="27"/>
      <c r="C12" s="159" t="s">
        <v>22</v>
      </c>
      <c r="D12" s="160"/>
      <c r="E12" s="160"/>
      <c r="F12" s="161"/>
      <c r="G12" s="159" t="s">
        <v>23</v>
      </c>
      <c r="H12" s="160"/>
      <c r="I12" s="28"/>
      <c r="J12" s="28"/>
      <c r="K12" s="29"/>
    </row>
    <row r="13" spans="1:14" s="1" customFormat="1" x14ac:dyDescent="0.25">
      <c r="A13" s="30"/>
      <c r="B13" s="31"/>
      <c r="C13" s="32" t="s">
        <v>24</v>
      </c>
      <c r="D13" s="32" t="s">
        <v>24</v>
      </c>
      <c r="E13" s="32" t="s">
        <v>24</v>
      </c>
      <c r="F13" s="30"/>
      <c r="G13" s="30"/>
      <c r="H13" s="30"/>
      <c r="I13" s="162" t="s">
        <v>25</v>
      </c>
      <c r="J13" s="163"/>
      <c r="K13" s="164"/>
    </row>
    <row r="14" spans="1:14" s="1" customFormat="1" x14ac:dyDescent="0.25">
      <c r="A14" s="30"/>
      <c r="B14" s="32" t="s">
        <v>26</v>
      </c>
      <c r="C14" s="32" t="s">
        <v>27</v>
      </c>
      <c r="D14" s="32" t="s">
        <v>28</v>
      </c>
      <c r="E14" s="32" t="s">
        <v>29</v>
      </c>
      <c r="F14" s="32" t="s">
        <v>30</v>
      </c>
      <c r="G14" s="32"/>
      <c r="H14" s="32" t="s">
        <v>28</v>
      </c>
      <c r="I14" s="32" t="s">
        <v>26</v>
      </c>
      <c r="J14" s="32" t="s">
        <v>28</v>
      </c>
      <c r="K14" s="32" t="s">
        <v>28</v>
      </c>
    </row>
    <row r="15" spans="1:14" s="1" customFormat="1" x14ac:dyDescent="0.25">
      <c r="A15" s="33" t="s">
        <v>31</v>
      </c>
      <c r="B15" s="34" t="s">
        <v>32</v>
      </c>
      <c r="C15" s="34" t="s">
        <v>33</v>
      </c>
      <c r="D15" s="34" t="s">
        <v>34</v>
      </c>
      <c r="E15" s="34" t="s">
        <v>35</v>
      </c>
      <c r="F15" s="34" t="s">
        <v>36</v>
      </c>
      <c r="G15" s="34" t="s">
        <v>26</v>
      </c>
      <c r="H15" s="34" t="s">
        <v>37</v>
      </c>
      <c r="I15" s="34" t="s">
        <v>38</v>
      </c>
      <c r="J15" s="34" t="s">
        <v>37</v>
      </c>
      <c r="K15" s="34" t="s">
        <v>39</v>
      </c>
    </row>
    <row r="16" spans="1:14" s="1" customFormat="1" x14ac:dyDescent="0.25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</row>
    <row r="17" spans="1:17" s="1" customFormat="1" x14ac:dyDescent="0.25">
      <c r="A17" s="27" t="s">
        <v>40</v>
      </c>
      <c r="B17" s="37"/>
      <c r="C17" s="40"/>
      <c r="D17" s="38"/>
      <c r="E17" s="38"/>
      <c r="F17" s="3">
        <f>+D17-E17</f>
        <v>0</v>
      </c>
      <c r="G17" s="55"/>
      <c r="H17" s="55"/>
      <c r="I17" s="56">
        <f>IF(B$8&gt;0,C17*12000*G17/B$8,0)</f>
        <v>0</v>
      </c>
      <c r="J17" s="3">
        <f>IF(C17&gt;0,D17/C17*H17,0)</f>
        <v>0</v>
      </c>
      <c r="K17" s="39">
        <f t="shared" ref="K17:K35" si="0">+I17*J17/12000</f>
        <v>0</v>
      </c>
      <c r="N17" s="57"/>
      <c r="Q17" s="57"/>
    </row>
    <row r="18" spans="1:17" s="1" customFormat="1" x14ac:dyDescent="0.25">
      <c r="A18" s="31" t="s">
        <v>41</v>
      </c>
      <c r="B18" s="37"/>
      <c r="C18" s="40"/>
      <c r="D18" s="38"/>
      <c r="E18" s="38"/>
      <c r="F18" s="3">
        <f t="shared" ref="F18:F37" si="1">+D18-E18</f>
        <v>0</v>
      </c>
      <c r="G18" s="55"/>
      <c r="H18" s="55"/>
      <c r="I18" s="56">
        <f t="shared" ref="I18:I35" si="2">IF(B$8&gt;0,C18*12000*G18/B$8,0)</f>
        <v>0</v>
      </c>
      <c r="J18" s="3">
        <f t="shared" ref="J18:J35" si="3">IF(C18&gt;0,D18/C18*H18,0)</f>
        <v>0</v>
      </c>
      <c r="K18" s="58">
        <f t="shared" si="0"/>
        <v>0</v>
      </c>
    </row>
    <row r="19" spans="1:17" s="1" customFormat="1" x14ac:dyDescent="0.25">
      <c r="A19" s="31" t="s">
        <v>42</v>
      </c>
      <c r="B19" s="37"/>
      <c r="C19" s="40"/>
      <c r="D19" s="38"/>
      <c r="E19" s="38"/>
      <c r="F19" s="3">
        <f t="shared" si="1"/>
        <v>0</v>
      </c>
      <c r="G19" s="55"/>
      <c r="H19" s="55"/>
      <c r="I19" s="56">
        <f t="shared" si="2"/>
        <v>0</v>
      </c>
      <c r="J19" s="3">
        <f t="shared" si="3"/>
        <v>0</v>
      </c>
      <c r="K19" s="58">
        <f t="shared" si="0"/>
        <v>0</v>
      </c>
    </row>
    <row r="20" spans="1:17" s="1" customFormat="1" x14ac:dyDescent="0.25">
      <c r="A20" s="31" t="s">
        <v>43</v>
      </c>
      <c r="B20" s="37"/>
      <c r="C20" s="40"/>
      <c r="D20" s="38"/>
      <c r="E20" s="38"/>
      <c r="F20" s="3">
        <f t="shared" si="1"/>
        <v>0</v>
      </c>
      <c r="G20" s="55"/>
      <c r="H20" s="55"/>
      <c r="I20" s="56">
        <f t="shared" si="2"/>
        <v>0</v>
      </c>
      <c r="J20" s="3">
        <f t="shared" si="3"/>
        <v>0</v>
      </c>
      <c r="K20" s="58">
        <f t="shared" si="0"/>
        <v>0</v>
      </c>
    </row>
    <row r="21" spans="1:17" s="1" customFormat="1" x14ac:dyDescent="0.25">
      <c r="A21" s="31" t="s">
        <v>44</v>
      </c>
      <c r="B21" s="37"/>
      <c r="C21" s="40"/>
      <c r="D21" s="38"/>
      <c r="E21" s="38"/>
      <c r="F21" s="3">
        <f t="shared" si="1"/>
        <v>0</v>
      </c>
      <c r="G21" s="55"/>
      <c r="H21" s="55"/>
      <c r="I21" s="56">
        <f t="shared" si="2"/>
        <v>0</v>
      </c>
      <c r="J21" s="3">
        <f t="shared" si="3"/>
        <v>0</v>
      </c>
      <c r="K21" s="58">
        <f t="shared" si="0"/>
        <v>0</v>
      </c>
    </row>
    <row r="22" spans="1:17" s="1" customFormat="1" x14ac:dyDescent="0.25">
      <c r="A22" s="31" t="s">
        <v>45</v>
      </c>
      <c r="B22" s="37"/>
      <c r="C22" s="40"/>
      <c r="D22" s="38"/>
      <c r="E22" s="38"/>
      <c r="F22" s="3">
        <f t="shared" si="1"/>
        <v>0</v>
      </c>
      <c r="G22" s="55"/>
      <c r="H22" s="55"/>
      <c r="I22" s="56">
        <f t="shared" si="2"/>
        <v>0</v>
      </c>
      <c r="J22" s="3">
        <f t="shared" si="3"/>
        <v>0</v>
      </c>
      <c r="K22" s="58">
        <f t="shared" si="0"/>
        <v>0</v>
      </c>
    </row>
    <row r="23" spans="1:17" s="1" customFormat="1" x14ac:dyDescent="0.25">
      <c r="A23" s="31" t="s">
        <v>46</v>
      </c>
      <c r="B23" s="37"/>
      <c r="C23" s="40"/>
      <c r="D23" s="38"/>
      <c r="E23" s="38"/>
      <c r="F23" s="3">
        <f t="shared" si="1"/>
        <v>0</v>
      </c>
      <c r="G23" s="55"/>
      <c r="H23" s="55"/>
      <c r="I23" s="56">
        <f t="shared" si="2"/>
        <v>0</v>
      </c>
      <c r="J23" s="3">
        <f t="shared" si="3"/>
        <v>0</v>
      </c>
      <c r="K23" s="58">
        <f t="shared" si="0"/>
        <v>0</v>
      </c>
    </row>
    <row r="24" spans="1:17" s="1" customFormat="1" x14ac:dyDescent="0.25">
      <c r="A24" s="31" t="s">
        <v>47</v>
      </c>
      <c r="B24" s="37"/>
      <c r="C24" s="40"/>
      <c r="D24" s="38"/>
      <c r="E24" s="38"/>
      <c r="F24" s="3">
        <f t="shared" si="1"/>
        <v>0</v>
      </c>
      <c r="G24" s="55"/>
      <c r="H24" s="55"/>
      <c r="I24" s="56">
        <f t="shared" si="2"/>
        <v>0</v>
      </c>
      <c r="J24" s="3">
        <f t="shared" si="3"/>
        <v>0</v>
      </c>
      <c r="K24" s="58">
        <f t="shared" si="0"/>
        <v>0</v>
      </c>
    </row>
    <row r="25" spans="1:17" s="1" customFormat="1" x14ac:dyDescent="0.25">
      <c r="A25" s="31" t="s">
        <v>48</v>
      </c>
      <c r="B25" s="37"/>
      <c r="C25" s="40"/>
      <c r="D25" s="38"/>
      <c r="E25" s="38"/>
      <c r="F25" s="3">
        <f t="shared" si="1"/>
        <v>0</v>
      </c>
      <c r="G25" s="55"/>
      <c r="H25" s="55"/>
      <c r="I25" s="56">
        <f t="shared" si="2"/>
        <v>0</v>
      </c>
      <c r="J25" s="3">
        <f>IF(C25&gt;0,D25/C25*H25,0)</f>
        <v>0</v>
      </c>
      <c r="K25" s="58">
        <f t="shared" si="0"/>
        <v>0</v>
      </c>
    </row>
    <row r="26" spans="1:17" s="1" customFormat="1" x14ac:dyDescent="0.25">
      <c r="A26" s="31" t="s">
        <v>49</v>
      </c>
      <c r="B26" s="37"/>
      <c r="C26" s="40"/>
      <c r="D26" s="38"/>
      <c r="E26" s="38"/>
      <c r="F26" s="3">
        <f t="shared" si="1"/>
        <v>0</v>
      </c>
      <c r="G26" s="55"/>
      <c r="H26" s="55"/>
      <c r="I26" s="56">
        <f t="shared" si="2"/>
        <v>0</v>
      </c>
      <c r="J26" s="3">
        <f>IF(C26&gt;0,D26/C26*H26,0)</f>
        <v>0</v>
      </c>
      <c r="K26" s="58">
        <f t="shared" si="0"/>
        <v>0</v>
      </c>
    </row>
    <row r="27" spans="1:17" s="1" customFormat="1" x14ac:dyDescent="0.25">
      <c r="A27" s="31" t="s">
        <v>50</v>
      </c>
      <c r="B27" s="37"/>
      <c r="C27" s="40"/>
      <c r="D27" s="38"/>
      <c r="E27" s="38"/>
      <c r="F27" s="3">
        <f t="shared" si="1"/>
        <v>0</v>
      </c>
      <c r="G27" s="55"/>
      <c r="H27" s="55"/>
      <c r="I27" s="56">
        <f t="shared" si="2"/>
        <v>0</v>
      </c>
      <c r="J27" s="3">
        <f t="shared" si="3"/>
        <v>0</v>
      </c>
      <c r="K27" s="58">
        <f>+I27*J27/12000</f>
        <v>0</v>
      </c>
    </row>
    <row r="28" spans="1:17" s="1" customFormat="1" x14ac:dyDescent="0.25">
      <c r="A28" s="31" t="s">
        <v>51</v>
      </c>
      <c r="B28" s="37"/>
      <c r="C28" s="40"/>
      <c r="D28" s="38"/>
      <c r="E28" s="38"/>
      <c r="F28" s="3">
        <f t="shared" si="1"/>
        <v>0</v>
      </c>
      <c r="G28" s="55"/>
      <c r="H28" s="55"/>
      <c r="I28" s="56">
        <f t="shared" si="2"/>
        <v>0</v>
      </c>
      <c r="J28" s="3">
        <f t="shared" si="3"/>
        <v>0</v>
      </c>
      <c r="K28" s="58">
        <f t="shared" si="0"/>
        <v>0</v>
      </c>
    </row>
    <row r="29" spans="1:17" s="1" customFormat="1" x14ac:dyDescent="0.25">
      <c r="A29" s="31" t="s">
        <v>52</v>
      </c>
      <c r="B29" s="37"/>
      <c r="C29" s="40"/>
      <c r="D29" s="38"/>
      <c r="E29" s="38"/>
      <c r="F29" s="3">
        <f t="shared" si="1"/>
        <v>0</v>
      </c>
      <c r="G29" s="55"/>
      <c r="H29" s="55"/>
      <c r="I29" s="56">
        <f t="shared" si="2"/>
        <v>0</v>
      </c>
      <c r="J29" s="3">
        <f t="shared" si="3"/>
        <v>0</v>
      </c>
      <c r="K29" s="58">
        <f t="shared" si="0"/>
        <v>0</v>
      </c>
      <c r="N29" s="54"/>
    </row>
    <row r="30" spans="1:17" s="1" customFormat="1" x14ac:dyDescent="0.25">
      <c r="A30" s="31" t="s">
        <v>53</v>
      </c>
      <c r="B30" s="37"/>
      <c r="C30" s="40"/>
      <c r="D30" s="38"/>
      <c r="E30" s="38"/>
      <c r="F30" s="3">
        <f t="shared" si="1"/>
        <v>0</v>
      </c>
      <c r="G30" s="55"/>
      <c r="H30" s="55"/>
      <c r="I30" s="56">
        <f t="shared" si="2"/>
        <v>0</v>
      </c>
      <c r="J30" s="3">
        <f t="shared" si="3"/>
        <v>0</v>
      </c>
      <c r="K30" s="58">
        <f t="shared" si="0"/>
        <v>0</v>
      </c>
      <c r="N30" s="54"/>
    </row>
    <row r="31" spans="1:17" s="1" customFormat="1" x14ac:dyDescent="0.25">
      <c r="A31" s="41" t="s">
        <v>54</v>
      </c>
      <c r="B31" s="37"/>
      <c r="C31" s="40"/>
      <c r="D31" s="38"/>
      <c r="E31" s="38"/>
      <c r="F31" s="3">
        <f t="shared" si="1"/>
        <v>0</v>
      </c>
      <c r="G31" s="55"/>
      <c r="H31" s="55"/>
      <c r="I31" s="56">
        <f>IF(B$8&gt;0,C31*12000*G31/B$8,0)</f>
        <v>0</v>
      </c>
      <c r="J31" s="3">
        <f t="shared" si="3"/>
        <v>0</v>
      </c>
      <c r="K31" s="58">
        <f t="shared" si="0"/>
        <v>0</v>
      </c>
      <c r="N31" s="54"/>
    </row>
    <row r="32" spans="1:17" s="1" customFormat="1" x14ac:dyDescent="0.25">
      <c r="A32" s="41" t="s">
        <v>55</v>
      </c>
      <c r="B32" s="37"/>
      <c r="C32" s="40"/>
      <c r="D32" s="38"/>
      <c r="E32" s="38"/>
      <c r="F32" s="3">
        <f t="shared" si="1"/>
        <v>0</v>
      </c>
      <c r="G32" s="55"/>
      <c r="H32" s="55"/>
      <c r="I32" s="56">
        <f t="shared" si="2"/>
        <v>0</v>
      </c>
      <c r="J32" s="3">
        <f t="shared" si="3"/>
        <v>0</v>
      </c>
      <c r="K32" s="58">
        <f t="shared" si="0"/>
        <v>0</v>
      </c>
      <c r="N32" s="54"/>
    </row>
    <row r="33" spans="1:14" s="1" customFormat="1" x14ac:dyDescent="0.25">
      <c r="A33" s="41" t="s">
        <v>55</v>
      </c>
      <c r="B33" s="37"/>
      <c r="C33" s="40"/>
      <c r="D33" s="38"/>
      <c r="E33" s="38"/>
      <c r="F33" s="3">
        <f t="shared" si="1"/>
        <v>0</v>
      </c>
      <c r="G33" s="55"/>
      <c r="H33" s="55"/>
      <c r="I33" s="56">
        <f t="shared" si="2"/>
        <v>0</v>
      </c>
      <c r="J33" s="3">
        <f t="shared" si="3"/>
        <v>0</v>
      </c>
      <c r="K33" s="58">
        <f t="shared" si="0"/>
        <v>0</v>
      </c>
      <c r="N33" s="54"/>
    </row>
    <row r="34" spans="1:14" s="1" customFormat="1" x14ac:dyDescent="0.25">
      <c r="A34" s="41" t="s">
        <v>55</v>
      </c>
      <c r="B34" s="37"/>
      <c r="C34" s="40"/>
      <c r="D34" s="38"/>
      <c r="E34" s="38"/>
      <c r="F34" s="3">
        <f t="shared" si="1"/>
        <v>0</v>
      </c>
      <c r="G34" s="55"/>
      <c r="H34" s="55"/>
      <c r="I34" s="56">
        <f t="shared" si="2"/>
        <v>0</v>
      </c>
      <c r="J34" s="3">
        <f t="shared" si="3"/>
        <v>0</v>
      </c>
      <c r="K34" s="58">
        <f t="shared" si="0"/>
        <v>0</v>
      </c>
      <c r="N34" s="54"/>
    </row>
    <row r="35" spans="1:14" s="1" customFormat="1" x14ac:dyDescent="0.25">
      <c r="A35" s="41" t="s">
        <v>55</v>
      </c>
      <c r="B35" s="37"/>
      <c r="C35" s="40"/>
      <c r="D35" s="38"/>
      <c r="E35" s="38"/>
      <c r="F35" s="3">
        <f t="shared" si="1"/>
        <v>0</v>
      </c>
      <c r="G35" s="55"/>
      <c r="H35" s="55"/>
      <c r="I35" s="56">
        <f t="shared" si="2"/>
        <v>0</v>
      </c>
      <c r="J35" s="3">
        <f t="shared" si="3"/>
        <v>0</v>
      </c>
      <c r="K35" s="58">
        <f t="shared" si="0"/>
        <v>0</v>
      </c>
      <c r="N35" s="54"/>
    </row>
    <row r="36" spans="1:14" s="1" customFormat="1" x14ac:dyDescent="0.25">
      <c r="A36" s="42"/>
      <c r="B36" s="43"/>
      <c r="C36" s="43"/>
      <c r="D36" s="44"/>
      <c r="E36" s="44"/>
      <c r="F36" s="44"/>
      <c r="G36" s="43"/>
      <c r="H36" s="43"/>
      <c r="I36" s="59"/>
      <c r="J36" s="45"/>
      <c r="K36" s="60"/>
      <c r="N36" s="54"/>
    </row>
    <row r="37" spans="1:14" s="1" customFormat="1" x14ac:dyDescent="0.25">
      <c r="A37" s="46" t="s">
        <v>56</v>
      </c>
      <c r="B37" s="28"/>
      <c r="C37" s="28"/>
      <c r="D37" s="47">
        <f>SUM(D17:D35)</f>
        <v>0</v>
      </c>
      <c r="E37" s="47">
        <f>SUM(E17:E35)</f>
        <v>0</v>
      </c>
      <c r="F37" s="48">
        <f t="shared" si="1"/>
        <v>0</v>
      </c>
      <c r="G37" s="28"/>
      <c r="H37" s="28"/>
      <c r="I37" s="36"/>
      <c r="J37" s="49"/>
      <c r="K37" s="50">
        <f>SUM(K17:K35)</f>
        <v>0</v>
      </c>
      <c r="M37" s="61"/>
      <c r="N37" s="54"/>
    </row>
    <row r="38" spans="1:14" s="1" customFormat="1" x14ac:dyDescent="0.25">
      <c r="A38" s="46" t="s">
        <v>57</v>
      </c>
      <c r="B38" s="28"/>
      <c r="C38" s="28"/>
      <c r="D38" s="51">
        <f>IF($B8&gt;0,D37/$B8,0)</f>
        <v>0</v>
      </c>
      <c r="E38" s="51">
        <f t="shared" ref="E38:F38" si="4">IF($B8&gt;0,E37/$B8,0)</f>
        <v>0</v>
      </c>
      <c r="F38" s="52">
        <f t="shared" si="4"/>
        <v>0</v>
      </c>
      <c r="G38"/>
      <c r="H38"/>
      <c r="I38"/>
      <c r="J38"/>
      <c r="K38"/>
      <c r="N38" s="54"/>
    </row>
    <row r="39" spans="1:14" x14ac:dyDescent="0.25">
      <c r="A39"/>
      <c r="B39"/>
      <c r="C39"/>
      <c r="D39"/>
      <c r="E39"/>
      <c r="F39"/>
      <c r="G39"/>
      <c r="H39"/>
      <c r="I39"/>
    </row>
    <row r="40" spans="1:14" x14ac:dyDescent="0.25">
      <c r="D40" s="53"/>
      <c r="F40" s="53"/>
      <c r="G40" s="53"/>
    </row>
    <row r="41" spans="1:14" x14ac:dyDescent="0.25">
      <c r="F41" s="53"/>
      <c r="G41" s="53"/>
    </row>
  </sheetData>
  <sheetProtection algorithmName="SHA-512" hashValue="SDZkLQqLWe7Juw7JxZMhi+J1L2EfIxTr4dPZt2cpYdJnoJR9eZQLK/5qbiWAcO4uZbYqdVAQbn8AGwBDSY/6BQ==" saltValue="SiXVRuN8z2fA2U/RDB9EfQ==" spinCount="100000" sheet="1" objects="1" scenarios="1"/>
  <protectedRanges>
    <protectedRange password="E559" sqref="B7:H7 A31:A35 F37 B17:J35" name="Range1_1"/>
  </protectedRanges>
  <mergeCells count="3">
    <mergeCell ref="C12:F12"/>
    <mergeCell ref="G12:H12"/>
    <mergeCell ref="I13:K13"/>
  </mergeCells>
  <conditionalFormatting sqref="K38">
    <cfRule type="containsText" dxfId="1" priority="1" operator="containsText" text="Does not Tie to Detail">
      <formula>NOT(ISERROR(SEARCH("Does not Tie to Detail",K38)))</formula>
    </cfRule>
    <cfRule type="containsText" dxfId="0" priority="2" operator="containsText" text="Ties to Detail">
      <formula>NOT(ISERROR(SEARCH("Ties to Detail",K38)))</formula>
    </cfRule>
  </conditionalFormatting>
  <dataValidations count="2">
    <dataValidation type="list" allowBlank="1" showInputMessage="1" showErrorMessage="1" sqref="B17:B35" xr:uid="{F93B11A7-2BE9-4700-B1BA-B79AFA20D195}">
      <formula1>#REF!</formula1>
    </dataValidation>
    <dataValidation type="date" allowBlank="1" showInputMessage="1" promptTitle="E16 Input Cell" prompt="The Time Period definition for the Paid Through Date must be greater than the Incurred Date and less than Today's date." sqref="J7" xr:uid="{D027C673-6A13-445C-870B-38469CFF3EA6}">
      <formula1>J6</formula1>
      <formula2>TODAY()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DA00C-EB54-4876-96C2-5BB124A0BE0F}">
  <dimension ref="A1:K47"/>
  <sheetViews>
    <sheetView view="pageBreakPreview" zoomScale="60" zoomScaleNormal="100" workbookViewId="0">
      <selection activeCell="B6" sqref="B6"/>
    </sheetView>
  </sheetViews>
  <sheetFormatPr defaultRowHeight="15" x14ac:dyDescent="0.25"/>
  <cols>
    <col min="1" max="1" width="22.140625" style="1" customWidth="1"/>
    <col min="2" max="2" width="14.42578125" style="1" customWidth="1"/>
    <col min="3" max="4" width="18.5703125" style="1" bestFit="1" customWidth="1"/>
    <col min="5" max="5" width="15.42578125" style="1" customWidth="1"/>
    <col min="6" max="6" width="13.140625" style="1" customWidth="1"/>
    <col min="7" max="7" width="11.85546875" style="1" customWidth="1"/>
    <col min="8" max="8" width="11" style="1" customWidth="1"/>
    <col min="9" max="10" width="11.85546875" style="1" customWidth="1"/>
  </cols>
  <sheetData>
    <row r="1" spans="1:11" s="1" customFormat="1" ht="20.25" x14ac:dyDescent="0.3">
      <c r="A1" s="9" t="s">
        <v>58</v>
      </c>
      <c r="B1"/>
      <c r="C1"/>
      <c r="D1"/>
      <c r="E1"/>
      <c r="F1"/>
      <c r="G1"/>
      <c r="H1"/>
      <c r="I1"/>
      <c r="J1"/>
      <c r="K1"/>
    </row>
    <row r="2" spans="1:11" s="1" customFormat="1" ht="14.25" customHeight="1" x14ac:dyDescent="0.3">
      <c r="A2" s="9"/>
      <c r="B2"/>
      <c r="C2"/>
      <c r="D2"/>
      <c r="E2"/>
      <c r="F2"/>
      <c r="G2"/>
      <c r="H2"/>
      <c r="I2"/>
      <c r="J2"/>
      <c r="K2"/>
    </row>
    <row r="3" spans="1:11" s="1" customFormat="1" ht="14.25" customHeight="1" thickBot="1" x14ac:dyDescent="0.3">
      <c r="A3"/>
      <c r="B3"/>
      <c r="C3"/>
      <c r="D3"/>
      <c r="E3"/>
      <c r="F3"/>
      <c r="G3"/>
      <c r="H3"/>
      <c r="I3"/>
      <c r="J3"/>
      <c r="K3"/>
    </row>
    <row r="4" spans="1:11" s="1" customFormat="1" ht="15.75" thickBot="1" x14ac:dyDescent="0.3">
      <c r="A4" s="62"/>
      <c r="B4" s="165" t="s">
        <v>59</v>
      </c>
      <c r="C4" s="166"/>
      <c r="D4" s="166"/>
      <c r="E4" s="166"/>
      <c r="F4" s="166"/>
      <c r="G4" s="166"/>
      <c r="H4" s="166"/>
      <c r="I4" s="166"/>
      <c r="J4" s="167"/>
      <c r="K4"/>
    </row>
    <row r="5" spans="1:11" s="1" customFormat="1" ht="53.25" customHeight="1" x14ac:dyDescent="0.25">
      <c r="A5" s="62"/>
      <c r="B5" s="63" t="s">
        <v>60</v>
      </c>
      <c r="C5" s="64" t="s">
        <v>61</v>
      </c>
      <c r="D5" s="63" t="s">
        <v>62</v>
      </c>
      <c r="E5" s="63" t="s">
        <v>63</v>
      </c>
      <c r="F5" s="63" t="s">
        <v>64</v>
      </c>
      <c r="G5" s="63" t="s">
        <v>65</v>
      </c>
      <c r="H5" s="63" t="s">
        <v>21</v>
      </c>
      <c r="I5" s="63" t="s">
        <v>66</v>
      </c>
      <c r="J5" s="63" t="s">
        <v>67</v>
      </c>
      <c r="K5"/>
    </row>
    <row r="6" spans="1:11" s="1" customFormat="1" ht="15" customHeight="1" x14ac:dyDescent="0.25">
      <c r="A6" s="65">
        <v>44470</v>
      </c>
      <c r="B6" s="66"/>
      <c r="C6" s="67"/>
      <c r="D6" s="68"/>
      <c r="E6" s="69">
        <f t="shared" ref="E6:E32" si="0">IF(AND(C6=0),0,D6/C6)</f>
        <v>0</v>
      </c>
      <c r="F6" s="2">
        <f t="shared" ref="F6:F32" si="1">+C6-D6</f>
        <v>0</v>
      </c>
      <c r="G6" s="70"/>
      <c r="H6" s="71"/>
      <c r="I6" s="68"/>
      <c r="J6" s="2">
        <f t="shared" ref="J6:J32" si="2">+G6+I6</f>
        <v>0</v>
      </c>
      <c r="K6"/>
    </row>
    <row r="7" spans="1:11" s="1" customFormat="1" ht="15" customHeight="1" x14ac:dyDescent="0.25">
      <c r="A7" s="65">
        <v>44501</v>
      </c>
      <c r="B7" s="66"/>
      <c r="C7" s="67"/>
      <c r="D7" s="68"/>
      <c r="E7" s="69">
        <f t="shared" ref="E7:E18" si="3">IF(AND(C7=0),0,D7/C7)</f>
        <v>0</v>
      </c>
      <c r="F7" s="2">
        <f t="shared" ref="F7:F18" si="4">+C7-D7</f>
        <v>0</v>
      </c>
      <c r="G7" s="70"/>
      <c r="H7" s="71"/>
      <c r="I7" s="68"/>
      <c r="J7" s="2">
        <f t="shared" ref="J7:J18" si="5">+G7+I7</f>
        <v>0</v>
      </c>
      <c r="K7" s="156"/>
    </row>
    <row r="8" spans="1:11" s="1" customFormat="1" ht="15" customHeight="1" x14ac:dyDescent="0.25">
      <c r="A8" s="65">
        <v>44531</v>
      </c>
      <c r="B8" s="66"/>
      <c r="C8" s="67"/>
      <c r="D8" s="68"/>
      <c r="E8" s="69">
        <f t="shared" si="3"/>
        <v>0</v>
      </c>
      <c r="F8" s="2">
        <f t="shared" si="4"/>
        <v>0</v>
      </c>
      <c r="G8" s="70"/>
      <c r="H8" s="71"/>
      <c r="I8" s="68"/>
      <c r="J8" s="2">
        <f t="shared" si="5"/>
        <v>0</v>
      </c>
      <c r="K8" s="156"/>
    </row>
    <row r="9" spans="1:11" s="1" customFormat="1" ht="15" customHeight="1" x14ac:dyDescent="0.25">
      <c r="A9" s="65">
        <v>44562</v>
      </c>
      <c r="B9" s="66"/>
      <c r="C9" s="67"/>
      <c r="D9" s="68"/>
      <c r="E9" s="69">
        <f t="shared" si="3"/>
        <v>0</v>
      </c>
      <c r="F9" s="2">
        <f t="shared" si="4"/>
        <v>0</v>
      </c>
      <c r="G9" s="70"/>
      <c r="H9" s="71"/>
      <c r="I9" s="68"/>
      <c r="J9" s="2">
        <f t="shared" si="5"/>
        <v>0</v>
      </c>
      <c r="K9" s="156"/>
    </row>
    <row r="10" spans="1:11" s="1" customFormat="1" ht="15" customHeight="1" x14ac:dyDescent="0.25">
      <c r="A10" s="65">
        <v>44593</v>
      </c>
      <c r="B10" s="66"/>
      <c r="C10" s="67"/>
      <c r="D10" s="68"/>
      <c r="E10" s="69">
        <f t="shared" si="3"/>
        <v>0</v>
      </c>
      <c r="F10" s="2">
        <f t="shared" si="4"/>
        <v>0</v>
      </c>
      <c r="G10" s="70"/>
      <c r="H10" s="71"/>
      <c r="I10" s="68"/>
      <c r="J10" s="2">
        <f t="shared" si="5"/>
        <v>0</v>
      </c>
      <c r="K10" s="156"/>
    </row>
    <row r="11" spans="1:11" s="1" customFormat="1" ht="15" customHeight="1" x14ac:dyDescent="0.25">
      <c r="A11" s="65">
        <v>44621</v>
      </c>
      <c r="B11" s="66"/>
      <c r="C11" s="67"/>
      <c r="D11" s="68"/>
      <c r="E11" s="69">
        <f t="shared" si="3"/>
        <v>0</v>
      </c>
      <c r="F11" s="2">
        <f t="shared" si="4"/>
        <v>0</v>
      </c>
      <c r="G11" s="70"/>
      <c r="H11" s="71"/>
      <c r="I11" s="68"/>
      <c r="J11" s="2">
        <f t="shared" si="5"/>
        <v>0</v>
      </c>
      <c r="K11" s="156"/>
    </row>
    <row r="12" spans="1:11" s="1" customFormat="1" ht="15" customHeight="1" x14ac:dyDescent="0.25">
      <c r="A12" s="65">
        <v>44652</v>
      </c>
      <c r="B12" s="66"/>
      <c r="C12" s="67"/>
      <c r="D12" s="68"/>
      <c r="E12" s="69">
        <f t="shared" si="3"/>
        <v>0</v>
      </c>
      <c r="F12" s="2">
        <f t="shared" si="4"/>
        <v>0</v>
      </c>
      <c r="G12" s="70"/>
      <c r="H12" s="71"/>
      <c r="I12" s="68"/>
      <c r="J12" s="2">
        <f t="shared" si="5"/>
        <v>0</v>
      </c>
      <c r="K12" s="156"/>
    </row>
    <row r="13" spans="1:11" s="1" customFormat="1" ht="15" customHeight="1" x14ac:dyDescent="0.25">
      <c r="A13" s="65">
        <v>44682</v>
      </c>
      <c r="B13" s="66"/>
      <c r="C13" s="67"/>
      <c r="D13" s="68"/>
      <c r="E13" s="69">
        <f t="shared" si="3"/>
        <v>0</v>
      </c>
      <c r="F13" s="2">
        <f t="shared" si="4"/>
        <v>0</v>
      </c>
      <c r="G13" s="70"/>
      <c r="H13" s="71"/>
      <c r="I13" s="68"/>
      <c r="J13" s="2">
        <f t="shared" si="5"/>
        <v>0</v>
      </c>
      <c r="K13" s="156"/>
    </row>
    <row r="14" spans="1:11" s="1" customFormat="1" ht="15" customHeight="1" x14ac:dyDescent="0.25">
      <c r="A14" s="65">
        <v>44713</v>
      </c>
      <c r="B14" s="66"/>
      <c r="C14" s="67"/>
      <c r="D14" s="68"/>
      <c r="E14" s="69">
        <f t="shared" si="3"/>
        <v>0</v>
      </c>
      <c r="F14" s="2">
        <f t="shared" si="4"/>
        <v>0</v>
      </c>
      <c r="G14" s="70"/>
      <c r="H14" s="71"/>
      <c r="I14" s="68"/>
      <c r="J14" s="2">
        <f t="shared" si="5"/>
        <v>0</v>
      </c>
      <c r="K14" s="156"/>
    </row>
    <row r="15" spans="1:11" s="1" customFormat="1" ht="15" customHeight="1" x14ac:dyDescent="0.25">
      <c r="A15" s="65">
        <v>44743</v>
      </c>
      <c r="B15" s="66"/>
      <c r="C15" s="67"/>
      <c r="D15" s="68"/>
      <c r="E15" s="69">
        <f t="shared" si="3"/>
        <v>0</v>
      </c>
      <c r="F15" s="2">
        <f t="shared" si="4"/>
        <v>0</v>
      </c>
      <c r="G15" s="70"/>
      <c r="H15" s="71"/>
      <c r="I15" s="68"/>
      <c r="J15" s="2">
        <f t="shared" si="5"/>
        <v>0</v>
      </c>
      <c r="K15" s="156"/>
    </row>
    <row r="16" spans="1:11" s="1" customFormat="1" ht="15" customHeight="1" x14ac:dyDescent="0.25">
      <c r="A16" s="65">
        <v>44774</v>
      </c>
      <c r="B16" s="66"/>
      <c r="C16" s="67"/>
      <c r="D16" s="68"/>
      <c r="E16" s="69">
        <f t="shared" si="3"/>
        <v>0</v>
      </c>
      <c r="F16" s="2">
        <f t="shared" si="4"/>
        <v>0</v>
      </c>
      <c r="G16" s="70"/>
      <c r="H16" s="71"/>
      <c r="I16" s="68"/>
      <c r="J16" s="2">
        <f t="shared" si="5"/>
        <v>0</v>
      </c>
      <c r="K16" s="156"/>
    </row>
    <row r="17" spans="1:11" s="1" customFormat="1" ht="15" customHeight="1" x14ac:dyDescent="0.25">
      <c r="A17" s="65">
        <v>44805</v>
      </c>
      <c r="B17" s="66"/>
      <c r="C17" s="67"/>
      <c r="D17" s="68"/>
      <c r="E17" s="69">
        <f t="shared" si="3"/>
        <v>0</v>
      </c>
      <c r="F17" s="2">
        <f t="shared" si="4"/>
        <v>0</v>
      </c>
      <c r="G17" s="70"/>
      <c r="H17" s="71"/>
      <c r="I17" s="68"/>
      <c r="J17" s="2">
        <f t="shared" si="5"/>
        <v>0</v>
      </c>
      <c r="K17" s="156"/>
    </row>
    <row r="18" spans="1:11" s="1" customFormat="1" ht="15" customHeight="1" x14ac:dyDescent="0.25">
      <c r="A18" s="65">
        <v>44835</v>
      </c>
      <c r="B18" s="66"/>
      <c r="C18" s="67"/>
      <c r="D18" s="68"/>
      <c r="E18" s="69">
        <f t="shared" si="3"/>
        <v>0</v>
      </c>
      <c r="F18" s="2">
        <f t="shared" si="4"/>
        <v>0</v>
      </c>
      <c r="G18" s="70"/>
      <c r="H18" s="71"/>
      <c r="I18" s="68"/>
      <c r="J18" s="2">
        <f t="shared" si="5"/>
        <v>0</v>
      </c>
      <c r="K18" s="156"/>
    </row>
    <row r="19" spans="1:11" s="1" customFormat="1" ht="15" customHeight="1" x14ac:dyDescent="0.25">
      <c r="A19" s="65">
        <v>44866</v>
      </c>
      <c r="B19" s="66"/>
      <c r="C19" s="67"/>
      <c r="D19" s="68"/>
      <c r="E19" s="69">
        <f t="shared" si="0"/>
        <v>0</v>
      </c>
      <c r="F19" s="2">
        <f t="shared" si="1"/>
        <v>0</v>
      </c>
      <c r="G19" s="70"/>
      <c r="H19" s="71"/>
      <c r="I19" s="68"/>
      <c r="J19" s="2">
        <f t="shared" si="2"/>
        <v>0</v>
      </c>
      <c r="K19"/>
    </row>
    <row r="20" spans="1:11" s="1" customFormat="1" ht="15" customHeight="1" x14ac:dyDescent="0.25">
      <c r="A20" s="65">
        <v>44896</v>
      </c>
      <c r="B20" s="66"/>
      <c r="C20" s="67"/>
      <c r="D20" s="68"/>
      <c r="E20" s="69">
        <f t="shared" si="0"/>
        <v>0</v>
      </c>
      <c r="F20" s="2">
        <f t="shared" si="1"/>
        <v>0</v>
      </c>
      <c r="G20" s="70"/>
      <c r="H20" s="71"/>
      <c r="I20" s="68"/>
      <c r="J20" s="2">
        <f t="shared" si="2"/>
        <v>0</v>
      </c>
      <c r="K20"/>
    </row>
    <row r="21" spans="1:11" s="1" customFormat="1" ht="15" customHeight="1" x14ac:dyDescent="0.25">
      <c r="A21" s="65">
        <v>44927</v>
      </c>
      <c r="B21" s="66"/>
      <c r="C21" s="67"/>
      <c r="D21" s="68"/>
      <c r="E21" s="69">
        <f t="shared" si="0"/>
        <v>0</v>
      </c>
      <c r="F21" s="2">
        <f t="shared" si="1"/>
        <v>0</v>
      </c>
      <c r="G21" s="70"/>
      <c r="H21" s="71"/>
      <c r="I21" s="68"/>
      <c r="J21" s="2">
        <f t="shared" si="2"/>
        <v>0</v>
      </c>
      <c r="K21"/>
    </row>
    <row r="22" spans="1:11" s="1" customFormat="1" x14ac:dyDescent="0.25">
      <c r="A22" s="65">
        <v>44958</v>
      </c>
      <c r="B22" s="66"/>
      <c r="C22" s="67"/>
      <c r="D22" s="68"/>
      <c r="E22" s="69">
        <f t="shared" si="0"/>
        <v>0</v>
      </c>
      <c r="F22" s="2">
        <f t="shared" si="1"/>
        <v>0</v>
      </c>
      <c r="G22" s="70"/>
      <c r="H22" s="71"/>
      <c r="I22" s="68"/>
      <c r="J22" s="2">
        <f t="shared" si="2"/>
        <v>0</v>
      </c>
      <c r="K22"/>
    </row>
    <row r="23" spans="1:11" s="1" customFormat="1" x14ac:dyDescent="0.25">
      <c r="A23" s="65">
        <v>44986</v>
      </c>
      <c r="B23" s="66"/>
      <c r="C23" s="67"/>
      <c r="D23" s="68"/>
      <c r="E23" s="69">
        <f t="shared" si="0"/>
        <v>0</v>
      </c>
      <c r="F23" s="2">
        <f t="shared" si="1"/>
        <v>0</v>
      </c>
      <c r="G23" s="70"/>
      <c r="H23" s="71"/>
      <c r="I23" s="68"/>
      <c r="J23" s="2">
        <f t="shared" si="2"/>
        <v>0</v>
      </c>
      <c r="K23"/>
    </row>
    <row r="24" spans="1:11" s="1" customFormat="1" x14ac:dyDescent="0.25">
      <c r="A24" s="65">
        <v>45017</v>
      </c>
      <c r="B24" s="66"/>
      <c r="C24" s="67"/>
      <c r="D24" s="68"/>
      <c r="E24" s="69">
        <f t="shared" si="0"/>
        <v>0</v>
      </c>
      <c r="F24" s="2">
        <f t="shared" si="1"/>
        <v>0</v>
      </c>
      <c r="G24" s="70"/>
      <c r="H24" s="71"/>
      <c r="I24" s="68"/>
      <c r="J24" s="2">
        <f t="shared" si="2"/>
        <v>0</v>
      </c>
      <c r="K24"/>
    </row>
    <row r="25" spans="1:11" s="1" customFormat="1" x14ac:dyDescent="0.25">
      <c r="A25" s="65">
        <v>45047</v>
      </c>
      <c r="B25" s="66"/>
      <c r="C25" s="67"/>
      <c r="D25" s="68"/>
      <c r="E25" s="69">
        <f t="shared" si="0"/>
        <v>0</v>
      </c>
      <c r="F25" s="2">
        <f t="shared" si="1"/>
        <v>0</v>
      </c>
      <c r="G25" s="70"/>
      <c r="H25" s="71"/>
      <c r="I25" s="68"/>
      <c r="J25" s="2">
        <f t="shared" si="2"/>
        <v>0</v>
      </c>
      <c r="K25"/>
    </row>
    <row r="26" spans="1:11" s="1" customFormat="1" x14ac:dyDescent="0.25">
      <c r="A26" s="65">
        <v>45078</v>
      </c>
      <c r="B26" s="66"/>
      <c r="C26" s="67"/>
      <c r="D26" s="68"/>
      <c r="E26" s="69">
        <f t="shared" si="0"/>
        <v>0</v>
      </c>
      <c r="F26" s="2">
        <f t="shared" si="1"/>
        <v>0</v>
      </c>
      <c r="G26" s="70"/>
      <c r="H26" s="71"/>
      <c r="I26" s="68"/>
      <c r="J26" s="2">
        <f t="shared" si="2"/>
        <v>0</v>
      </c>
      <c r="K26"/>
    </row>
    <row r="27" spans="1:11" s="1" customFormat="1" ht="16.350000000000001" customHeight="1" x14ac:dyDescent="0.25">
      <c r="A27" s="65">
        <v>45108</v>
      </c>
      <c r="B27" s="66"/>
      <c r="C27" s="67"/>
      <c r="D27" s="68"/>
      <c r="E27" s="69">
        <f t="shared" si="0"/>
        <v>0</v>
      </c>
      <c r="F27" s="2">
        <f t="shared" si="1"/>
        <v>0</v>
      </c>
      <c r="G27" s="70"/>
      <c r="H27" s="71"/>
      <c r="I27" s="68"/>
      <c r="J27" s="2">
        <f t="shared" si="2"/>
        <v>0</v>
      </c>
      <c r="K27"/>
    </row>
    <row r="28" spans="1:11" s="1" customFormat="1" x14ac:dyDescent="0.25">
      <c r="A28" s="65">
        <v>45139</v>
      </c>
      <c r="B28" s="66"/>
      <c r="C28" s="67"/>
      <c r="D28" s="68"/>
      <c r="E28" s="69">
        <f t="shared" si="0"/>
        <v>0</v>
      </c>
      <c r="F28" s="2">
        <f t="shared" si="1"/>
        <v>0</v>
      </c>
      <c r="G28" s="70"/>
      <c r="H28" s="71"/>
      <c r="I28" s="68"/>
      <c r="J28" s="2">
        <f t="shared" si="2"/>
        <v>0</v>
      </c>
      <c r="K28"/>
    </row>
    <row r="29" spans="1:11" s="1" customFormat="1" x14ac:dyDescent="0.25">
      <c r="A29" s="65">
        <v>45170</v>
      </c>
      <c r="B29" s="66"/>
      <c r="C29" s="67"/>
      <c r="D29" s="68"/>
      <c r="E29" s="69">
        <f t="shared" si="0"/>
        <v>0</v>
      </c>
      <c r="F29" s="2">
        <f t="shared" si="1"/>
        <v>0</v>
      </c>
      <c r="G29" s="70"/>
      <c r="H29" s="71"/>
      <c r="I29" s="68"/>
      <c r="J29" s="2">
        <f t="shared" si="2"/>
        <v>0</v>
      </c>
      <c r="K29"/>
    </row>
    <row r="30" spans="1:11" s="1" customFormat="1" x14ac:dyDescent="0.25">
      <c r="A30" s="65">
        <v>45200</v>
      </c>
      <c r="B30" s="66"/>
      <c r="C30" s="67"/>
      <c r="D30" s="68"/>
      <c r="E30" s="69">
        <f t="shared" si="0"/>
        <v>0</v>
      </c>
      <c r="F30" s="2">
        <f t="shared" si="1"/>
        <v>0</v>
      </c>
      <c r="G30" s="70"/>
      <c r="H30" s="71"/>
      <c r="I30" s="68"/>
      <c r="J30" s="2">
        <f t="shared" si="2"/>
        <v>0</v>
      </c>
      <c r="K30"/>
    </row>
    <row r="31" spans="1:11" s="1" customFormat="1" x14ac:dyDescent="0.25">
      <c r="A31" s="65">
        <v>45231</v>
      </c>
      <c r="B31" s="66"/>
      <c r="C31" s="67"/>
      <c r="D31" s="68"/>
      <c r="E31" s="69">
        <f t="shared" si="0"/>
        <v>0</v>
      </c>
      <c r="F31" s="2">
        <f t="shared" si="1"/>
        <v>0</v>
      </c>
      <c r="G31" s="70"/>
      <c r="H31" s="71"/>
      <c r="I31" s="68"/>
      <c r="J31" s="2">
        <f t="shared" si="2"/>
        <v>0</v>
      </c>
      <c r="K31"/>
    </row>
    <row r="32" spans="1:11" s="1" customFormat="1" x14ac:dyDescent="0.25">
      <c r="A32" s="65">
        <v>45261</v>
      </c>
      <c r="B32" s="72"/>
      <c r="C32" s="73"/>
      <c r="D32" s="74"/>
      <c r="E32" s="75">
        <f t="shared" si="0"/>
        <v>0</v>
      </c>
      <c r="F32" s="76">
        <f t="shared" si="1"/>
        <v>0</v>
      </c>
      <c r="G32" s="77"/>
      <c r="H32" s="78"/>
      <c r="I32" s="74"/>
      <c r="J32" s="76">
        <f t="shared" si="2"/>
        <v>0</v>
      </c>
      <c r="K32"/>
    </row>
    <row r="33" spans="1:11" s="1" customFormat="1" x14ac:dyDescent="0.25">
      <c r="A33" s="65"/>
      <c r="B33" s="79"/>
      <c r="C33" s="80"/>
      <c r="D33" s="80"/>
      <c r="E33" s="81"/>
      <c r="F33" s="81"/>
      <c r="G33" s="81"/>
      <c r="H33" s="82"/>
      <c r="I33" s="81"/>
      <c r="J33" s="81"/>
      <c r="K33"/>
    </row>
    <row r="34" spans="1:11" s="1" customFormat="1" x14ac:dyDescent="0.25">
      <c r="A34" s="65"/>
      <c r="B34" s="79"/>
      <c r="C34" s="80"/>
      <c r="D34" s="80"/>
      <c r="E34" s="81"/>
      <c r="F34" s="81"/>
      <c r="G34" s="81"/>
      <c r="H34" s="82"/>
      <c r="I34" s="81"/>
      <c r="J34" s="81"/>
      <c r="K34" s="156"/>
    </row>
    <row r="35" spans="1:11" s="1" customFormat="1" x14ac:dyDescent="0.25">
      <c r="A35" s="83" t="s">
        <v>106</v>
      </c>
      <c r="B35" s="79">
        <f>SUM(B6:B8)</f>
        <v>0</v>
      </c>
      <c r="C35" s="80">
        <f>SUM(C6:C8)</f>
        <v>0</v>
      </c>
      <c r="D35" s="80">
        <f>SUM(D6:D8)</f>
        <v>0</v>
      </c>
      <c r="E35" s="69">
        <f>IF(AND(C35=0),0,D35/C35)</f>
        <v>0</v>
      </c>
      <c r="F35" s="81">
        <f>SUM(F6:F8)</f>
        <v>0</v>
      </c>
      <c r="G35" s="81">
        <f>SUM(G6:G8)</f>
        <v>0</v>
      </c>
      <c r="H35" s="82">
        <f>IF(SUM(H6:H8)&lt;&gt;0,SUMPRODUCT(B6:B8,H6:H8)/SUM(B6:B8),0)</f>
        <v>0</v>
      </c>
      <c r="I35" s="81">
        <f>SUM(I6:I8)</f>
        <v>0</v>
      </c>
      <c r="J35" s="81">
        <f>SUM(J6:J8)</f>
        <v>0</v>
      </c>
      <c r="K35" s="156"/>
    </row>
    <row r="36" spans="1:11" s="1" customFormat="1" x14ac:dyDescent="0.25">
      <c r="A36" s="84" t="s">
        <v>69</v>
      </c>
      <c r="B36" s="79"/>
      <c r="C36" s="85">
        <f>IF($B35&gt;0,C35/$B35,0)</f>
        <v>0</v>
      </c>
      <c r="D36" s="85">
        <f>IF($B35&gt;0,D35/$B35,0)</f>
        <v>0</v>
      </c>
      <c r="E36" s="69"/>
      <c r="F36" s="85">
        <f>IF($B35&gt;0,F35/$B35,0)</f>
        <v>0</v>
      </c>
      <c r="G36" s="85">
        <f>IF($B35&gt;0,G35/$B35,0)</f>
        <v>0</v>
      </c>
      <c r="H36" s="85"/>
      <c r="I36" s="85">
        <f>IF($B35&gt;0,I35/$B35,0)</f>
        <v>0</v>
      </c>
      <c r="J36" s="85">
        <f>IF($B35&gt;0,J35/$B35,0)</f>
        <v>0</v>
      </c>
      <c r="K36" s="156"/>
    </row>
    <row r="37" spans="1:11" s="1" customFormat="1" x14ac:dyDescent="0.25">
      <c r="A37" s="65"/>
      <c r="B37" s="79"/>
      <c r="C37" s="80"/>
      <c r="D37" s="80"/>
      <c r="E37" s="81"/>
      <c r="F37" s="81"/>
      <c r="G37" s="81"/>
      <c r="H37" s="82"/>
      <c r="I37" s="81"/>
      <c r="J37" s="81"/>
      <c r="K37" s="156"/>
    </row>
    <row r="38" spans="1:11" s="1" customFormat="1" x14ac:dyDescent="0.25">
      <c r="A38" s="83" t="s">
        <v>68</v>
      </c>
      <c r="B38" s="79">
        <f>SUM(B9:B20)</f>
        <v>0</v>
      </c>
      <c r="C38" s="80">
        <f>SUM(C9:C20)</f>
        <v>0</v>
      </c>
      <c r="D38" s="80">
        <f>SUM(D9:D20)</f>
        <v>0</v>
      </c>
      <c r="E38" s="69">
        <f>IF(AND(C38=0),0,D38/C38)</f>
        <v>0</v>
      </c>
      <c r="F38" s="81">
        <f>SUM(F9:F20)</f>
        <v>0</v>
      </c>
      <c r="G38" s="81">
        <f>SUM(G9:G20)</f>
        <v>0</v>
      </c>
      <c r="H38" s="82">
        <f>IF(SUM(H9:H20)&lt;&gt;0,SUMPRODUCT(B9:B20,H9:H20)/SUM(B9:B20),0)</f>
        <v>0</v>
      </c>
      <c r="I38" s="81">
        <f>SUM(I9:I20)</f>
        <v>0</v>
      </c>
      <c r="J38" s="81">
        <f>SUM(J9:J20)</f>
        <v>0</v>
      </c>
      <c r="K38"/>
    </row>
    <row r="39" spans="1:11" s="1" customFormat="1" x14ac:dyDescent="0.25">
      <c r="A39" s="84" t="s">
        <v>69</v>
      </c>
      <c r="B39" s="79"/>
      <c r="C39" s="85">
        <f>IF($B38&gt;0,C38/$B38,0)</f>
        <v>0</v>
      </c>
      <c r="D39" s="85">
        <f>IF($B38&gt;0,D38/$B38,0)</f>
        <v>0</v>
      </c>
      <c r="E39" s="69"/>
      <c r="F39" s="85">
        <f>IF($B38&gt;0,F38/$B38,0)</f>
        <v>0</v>
      </c>
      <c r="G39" s="85">
        <f>IF($B38&gt;0,G38/$B38,0)</f>
        <v>0</v>
      </c>
      <c r="H39" s="85"/>
      <c r="I39" s="85">
        <f>IF($B38&gt;0,I38/$B38,0)</f>
        <v>0</v>
      </c>
      <c r="J39" s="85">
        <f>IF($B38&gt;0,J38/$B38,0)</f>
        <v>0</v>
      </c>
      <c r="K39"/>
    </row>
    <row r="40" spans="1:11" s="1" customFormat="1" x14ac:dyDescent="0.25">
      <c r="A40" s="62"/>
      <c r="B40" s="79"/>
      <c r="C40" s="80"/>
      <c r="D40" s="80"/>
      <c r="E40" s="81"/>
      <c r="F40" s="81"/>
      <c r="G40" s="81"/>
      <c r="H40" s="82"/>
      <c r="I40" s="81"/>
      <c r="J40" s="81"/>
      <c r="K40"/>
    </row>
    <row r="41" spans="1:11" s="1" customFormat="1" x14ac:dyDescent="0.25">
      <c r="A41" s="83" t="s">
        <v>70</v>
      </c>
      <c r="B41" s="79">
        <f>SUM(B21:B32)</f>
        <v>0</v>
      </c>
      <c r="C41" s="80">
        <f>SUM(C21:C32)</f>
        <v>0</v>
      </c>
      <c r="D41" s="80">
        <f>SUM(D21:D32)</f>
        <v>0</v>
      </c>
      <c r="E41" s="69">
        <f>IF(AND(C41=0),0,D41/C41)</f>
        <v>0</v>
      </c>
      <c r="F41" s="81">
        <f>SUM(F21:F32)</f>
        <v>0</v>
      </c>
      <c r="G41" s="81">
        <f>SUM(G21:G32)</f>
        <v>0</v>
      </c>
      <c r="H41" s="82">
        <f>IF(SUM(H21:H32)&lt;&gt;0,SUMPRODUCT(B21:B32,H21:H32)/SUM(B21:B32),0)</f>
        <v>0</v>
      </c>
      <c r="I41" s="81">
        <f>SUM(I21:I32)</f>
        <v>0</v>
      </c>
      <c r="J41" s="81">
        <f>SUM(J21:J32)</f>
        <v>0</v>
      </c>
      <c r="K41"/>
    </row>
    <row r="42" spans="1:11" s="1" customFormat="1" x14ac:dyDescent="0.25">
      <c r="A42" s="84" t="s">
        <v>69</v>
      </c>
      <c r="B42" s="79"/>
      <c r="C42" s="85">
        <f>IF($B41&gt;0,C41/$B41,0)</f>
        <v>0</v>
      </c>
      <c r="D42" s="85">
        <f>IF($B41&gt;0,D41/$B41,0)</f>
        <v>0</v>
      </c>
      <c r="E42" s="69"/>
      <c r="F42" s="85">
        <f>IF($B41&gt;0,F41/$B41,0)</f>
        <v>0</v>
      </c>
      <c r="G42" s="85">
        <f>IF($B41&gt;0,G41/$B41,0)</f>
        <v>0</v>
      </c>
      <c r="H42" s="85"/>
      <c r="I42" s="85">
        <f>IF($B41&gt;0,I41/$B41,0)</f>
        <v>0</v>
      </c>
      <c r="J42" s="85">
        <f>IF($B41&gt;0,J41/$B41,0)</f>
        <v>0</v>
      </c>
      <c r="K42"/>
    </row>
    <row r="43" spans="1:11" s="1" customFormat="1" x14ac:dyDescent="0.25">
      <c r="A43" s="86"/>
      <c r="B43"/>
      <c r="C43"/>
      <c r="D43"/>
      <c r="E43"/>
      <c r="F43" s="86"/>
      <c r="G43" s="86"/>
      <c r="H43" s="86"/>
      <c r="I43" s="86"/>
      <c r="J43" s="86"/>
      <c r="K43"/>
    </row>
    <row r="44" spans="1:11" s="1" customFormat="1" x14ac:dyDescent="0.25">
      <c r="K44"/>
    </row>
    <row r="45" spans="1:11" x14ac:dyDescent="0.25">
      <c r="B45" s="87"/>
    </row>
    <row r="46" spans="1:11" x14ac:dyDescent="0.25">
      <c r="B46" s="87"/>
    </row>
    <row r="47" spans="1:11" x14ac:dyDescent="0.25">
      <c r="B47" s="87"/>
    </row>
  </sheetData>
  <sheetProtection algorithmName="SHA-512" hashValue="JQpOQATaCKc8ZHjsNwBRbPyDaPa8ejX7bXeZ6cHx0llfzR2juczTWjJrzXyOH6wOZ5pPyQvVslsjusp4bngvDQ==" saltValue="O/q331oxp1hIr2abBRu2IQ==" spinCount="100000" sheet="1" objects="1" scenarios="1"/>
  <mergeCells count="1">
    <mergeCell ref="B4:J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7ACFD-3ABC-40C8-997A-219E79070CD7}">
  <dimension ref="A1:S39"/>
  <sheetViews>
    <sheetView view="pageBreakPreview" zoomScale="60" zoomScaleNormal="100" workbookViewId="0">
      <selection activeCell="C10" sqref="C10"/>
    </sheetView>
  </sheetViews>
  <sheetFormatPr defaultRowHeight="15" x14ac:dyDescent="0.25"/>
  <cols>
    <col min="1" max="1" width="20.85546875" customWidth="1"/>
    <col min="2" max="2" width="28.85546875" customWidth="1"/>
    <col min="3" max="3" width="10.5703125" customWidth="1"/>
    <col min="4" max="4" width="10.85546875" customWidth="1"/>
    <col min="5" max="5" width="12.5703125" customWidth="1"/>
  </cols>
  <sheetData>
    <row r="1" spans="1:5" s="90" customFormat="1" ht="20.100000000000001" customHeight="1" thickBot="1" x14ac:dyDescent="0.3">
      <c r="A1" s="168" t="s">
        <v>71</v>
      </c>
      <c r="B1" s="169"/>
      <c r="C1" s="169"/>
      <c r="D1" s="169"/>
      <c r="E1" s="170"/>
    </row>
    <row r="2" spans="1:5" s="90" customFormat="1" ht="5.0999999999999996" customHeight="1" thickBot="1" x14ac:dyDescent="0.3">
      <c r="A2" s="88"/>
      <c r="B2" s="89"/>
      <c r="C2" s="89"/>
      <c r="D2" s="89"/>
      <c r="E2" s="89"/>
    </row>
    <row r="3" spans="1:5" s="90" customFormat="1" ht="20.100000000000001" customHeight="1" thickBot="1" x14ac:dyDescent="0.3">
      <c r="A3" s="168" t="s">
        <v>72</v>
      </c>
      <c r="B3" s="169"/>
      <c r="C3" s="169"/>
      <c r="D3" s="169"/>
      <c r="E3" s="170"/>
    </row>
    <row r="4" spans="1:5" s="90" customFormat="1" ht="5.0999999999999996" customHeight="1" x14ac:dyDescent="0.2"/>
    <row r="5" spans="1:5" s="90" customFormat="1" ht="16.5" thickBot="1" x14ac:dyDescent="0.3">
      <c r="A5" s="88"/>
      <c r="B5" s="89"/>
      <c r="C5" s="89"/>
      <c r="D5" s="89"/>
      <c r="E5" s="89"/>
    </row>
    <row r="6" spans="1:5" ht="15.75" customHeight="1" thickBot="1" x14ac:dyDescent="0.3">
      <c r="A6" s="171" t="s">
        <v>73</v>
      </c>
      <c r="B6" s="172"/>
      <c r="C6" s="172"/>
      <c r="D6" s="172"/>
      <c r="E6" s="173"/>
    </row>
    <row r="7" spans="1:5" ht="15.75" customHeight="1" thickBot="1" x14ac:dyDescent="0.3"/>
    <row r="8" spans="1:5" ht="30.75" thickBot="1" x14ac:dyDescent="0.3">
      <c r="A8" s="91"/>
      <c r="B8" s="92"/>
      <c r="C8" s="93" t="s">
        <v>74</v>
      </c>
      <c r="D8" s="94" t="s">
        <v>75</v>
      </c>
      <c r="E8" s="94" t="s">
        <v>76</v>
      </c>
    </row>
    <row r="9" spans="1:5" ht="46.5" thickTop="1" thickBot="1" x14ac:dyDescent="0.3">
      <c r="A9" s="95"/>
      <c r="B9" s="96"/>
      <c r="C9" s="97" t="s">
        <v>77</v>
      </c>
      <c r="D9" s="98" t="s">
        <v>77</v>
      </c>
      <c r="E9" s="98" t="s">
        <v>77</v>
      </c>
    </row>
    <row r="10" spans="1:5" ht="15.75" thickBot="1" x14ac:dyDescent="0.3">
      <c r="A10" s="99" t="s">
        <v>78</v>
      </c>
      <c r="B10" s="100"/>
      <c r="C10" s="101"/>
      <c r="D10" s="102"/>
      <c r="E10" s="102"/>
    </row>
    <row r="11" spans="1:5" ht="16.5" customHeight="1" thickTop="1" thickBot="1" x14ac:dyDescent="0.3">
      <c r="A11" s="99" t="s">
        <v>79</v>
      </c>
      <c r="B11" s="100"/>
      <c r="C11" s="101"/>
      <c r="D11" s="102"/>
      <c r="E11" s="102"/>
    </row>
    <row r="12" spans="1:5" ht="16.5" thickTop="1" thickBot="1" x14ac:dyDescent="0.3">
      <c r="A12" s="103" t="s">
        <v>80</v>
      </c>
      <c r="B12" s="104"/>
      <c r="C12" s="105"/>
      <c r="D12" s="106"/>
      <c r="E12" s="106"/>
    </row>
    <row r="13" spans="1:5" ht="16.5" thickTop="1" thickBot="1" x14ac:dyDescent="0.3">
      <c r="A13" s="103" t="s">
        <v>81</v>
      </c>
      <c r="B13" s="104"/>
      <c r="C13" s="107"/>
      <c r="D13" s="108"/>
      <c r="E13" s="108"/>
    </row>
    <row r="14" spans="1:5" ht="15.75" thickTop="1" x14ac:dyDescent="0.25">
      <c r="A14" s="109" t="s">
        <v>82</v>
      </c>
      <c r="B14" s="110"/>
      <c r="C14" s="111">
        <f>C15-C16-C17</f>
        <v>0</v>
      </c>
      <c r="D14" s="112">
        <f>D15-D16-D17</f>
        <v>0</v>
      </c>
      <c r="E14" s="112">
        <f>E15-E16-E17</f>
        <v>0</v>
      </c>
    </row>
    <row r="15" spans="1:5" x14ac:dyDescent="0.25">
      <c r="A15" s="113" t="s">
        <v>83</v>
      </c>
      <c r="B15" s="114" t="s">
        <v>84</v>
      </c>
      <c r="C15" s="115"/>
      <c r="D15" s="116"/>
      <c r="E15" s="116"/>
    </row>
    <row r="16" spans="1:5" x14ac:dyDescent="0.25">
      <c r="A16" s="113"/>
      <c r="B16" s="117" t="s">
        <v>85</v>
      </c>
      <c r="C16" s="115"/>
      <c r="D16" s="116"/>
      <c r="E16" s="116"/>
    </row>
    <row r="17" spans="1:19" x14ac:dyDescent="0.25">
      <c r="A17" s="113"/>
      <c r="B17" s="117" t="s">
        <v>86</v>
      </c>
      <c r="C17" s="118"/>
      <c r="D17" s="119"/>
      <c r="E17" s="119"/>
    </row>
    <row r="18" spans="1:19" x14ac:dyDescent="0.25">
      <c r="A18" s="120" t="s">
        <v>87</v>
      </c>
      <c r="B18" s="121"/>
      <c r="C18" s="122">
        <f>SUM(C19:C23)</f>
        <v>0</v>
      </c>
      <c r="D18" s="123">
        <f>SUM(D19:D23)</f>
        <v>0</v>
      </c>
      <c r="E18" s="123">
        <f>SUM(E19:E23)</f>
        <v>0</v>
      </c>
    </row>
    <row r="19" spans="1:19" x14ac:dyDescent="0.25">
      <c r="A19" s="124"/>
      <c r="B19" s="114" t="s">
        <v>88</v>
      </c>
      <c r="C19" s="115"/>
      <c r="D19" s="116"/>
      <c r="E19" s="11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x14ac:dyDescent="0.25">
      <c r="A20" s="124"/>
      <c r="B20" s="114" t="s">
        <v>89</v>
      </c>
      <c r="C20" s="115"/>
      <c r="D20" s="116"/>
      <c r="E20" s="116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x14ac:dyDescent="0.25">
      <c r="A21" s="124"/>
      <c r="B21" s="114" t="s">
        <v>90</v>
      </c>
      <c r="C21" s="115"/>
      <c r="D21" s="116"/>
      <c r="E21" s="116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x14ac:dyDescent="0.25">
      <c r="A22" s="124"/>
      <c r="B22" s="114" t="s">
        <v>91</v>
      </c>
      <c r="C22" s="115"/>
      <c r="D22" s="116"/>
      <c r="E22" s="116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x14ac:dyDescent="0.25">
      <c r="A23" s="125"/>
      <c r="B23" s="126" t="s">
        <v>92</v>
      </c>
      <c r="C23" s="127"/>
      <c r="D23" s="128"/>
      <c r="E23" s="128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5.75" thickBot="1" x14ac:dyDescent="0.3">
      <c r="A24" s="129" t="s">
        <v>93</v>
      </c>
      <c r="B24" s="130"/>
      <c r="C24" s="131">
        <f>IF(ISEVEN(RIGHT(TEXT(ROUND(C14+C18,2),"##.00"),2)),ROUND(C14+C18,2),ROUND(C14+C18,2)-0.01)</f>
        <v>0</v>
      </c>
      <c r="D24" s="131">
        <f t="shared" ref="D24:E24" si="0">IF(ISEVEN(RIGHT(TEXT(ROUND(D14+D18,2),"##.00"),2)),ROUND(D14+D18,2),ROUND(D14+D18,2)-0.01)</f>
        <v>0</v>
      </c>
      <c r="E24" s="131">
        <f t="shared" si="0"/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x14ac:dyDescent="0.25">
      <c r="A25" s="10"/>
      <c r="B25" s="90"/>
      <c r="C25" s="90"/>
      <c r="D25" s="90"/>
      <c r="E25" s="90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x14ac:dyDescent="0.25">
      <c r="A26" s="132" t="s">
        <v>94</v>
      </c>
      <c r="B26" s="90"/>
      <c r="C26" s="90"/>
      <c r="D26" s="90"/>
      <c r="E26" s="90"/>
    </row>
    <row r="27" spans="1:19" x14ac:dyDescent="0.25">
      <c r="A27" s="174"/>
      <c r="B27" s="174"/>
      <c r="C27" s="174"/>
      <c r="D27" s="174"/>
      <c r="E27" s="90"/>
    </row>
    <row r="28" spans="1:19" x14ac:dyDescent="0.25">
      <c r="A28" s="174"/>
      <c r="B28" s="174"/>
      <c r="C28" s="174"/>
      <c r="D28" s="174"/>
      <c r="E28" s="90"/>
    </row>
    <row r="29" spans="1:19" x14ac:dyDescent="0.25">
      <c r="A29" s="174"/>
      <c r="B29" s="174"/>
      <c r="C29" s="174"/>
      <c r="D29" s="174"/>
      <c r="E29" s="90"/>
    </row>
    <row r="30" spans="1:19" x14ac:dyDescent="0.25">
      <c r="A30" s="174"/>
      <c r="B30" s="174"/>
      <c r="C30" s="174"/>
      <c r="D30" s="174"/>
      <c r="E30" s="90"/>
    </row>
    <row r="31" spans="1:19" x14ac:dyDescent="0.25">
      <c r="A31" s="174"/>
      <c r="B31" s="174"/>
      <c r="C31" s="174"/>
      <c r="D31" s="174"/>
      <c r="E31" s="90"/>
    </row>
    <row r="32" spans="1:19" x14ac:dyDescent="0.25">
      <c r="A32" s="174"/>
      <c r="B32" s="174"/>
      <c r="C32" s="174"/>
      <c r="D32" s="174"/>
      <c r="E32" s="90"/>
    </row>
    <row r="33" spans="1:5" x14ac:dyDescent="0.25">
      <c r="A33" s="174"/>
      <c r="B33" s="174"/>
      <c r="C33" s="174"/>
      <c r="D33" s="174"/>
      <c r="E33" s="90"/>
    </row>
    <row r="34" spans="1:5" x14ac:dyDescent="0.25">
      <c r="A34" s="174"/>
      <c r="B34" s="174"/>
      <c r="C34" s="174"/>
      <c r="D34" s="174"/>
      <c r="E34" s="90"/>
    </row>
    <row r="35" spans="1:5" x14ac:dyDescent="0.25">
      <c r="A35" s="174"/>
      <c r="B35" s="174"/>
      <c r="C35" s="174"/>
      <c r="D35" s="174"/>
      <c r="E35" s="90"/>
    </row>
    <row r="36" spans="1:5" x14ac:dyDescent="0.25">
      <c r="A36" s="174"/>
      <c r="B36" s="174"/>
      <c r="C36" s="174"/>
      <c r="D36" s="174"/>
      <c r="E36" s="90"/>
    </row>
    <row r="37" spans="1:5" x14ac:dyDescent="0.25">
      <c r="E37" s="90"/>
    </row>
    <row r="38" spans="1:5" x14ac:dyDescent="0.25">
      <c r="E38" s="90"/>
    </row>
    <row r="39" spans="1:5" x14ac:dyDescent="0.25">
      <c r="E39" s="90"/>
    </row>
  </sheetData>
  <sheetProtection algorithmName="SHA-512" hashValue="thPMk2faE0lxBk0dMYT6ep0hhuQt519dpVxZiKhkXVhEL5Dr7c3D0h+nMMq3NonlZtJcwcPjUoWqOsGAcQRuGw==" saltValue="ycYmbktYZh9E6CvVjZwR5g==" spinCount="100000" sheet="1" objects="1" scenarios="1"/>
  <mergeCells count="4">
    <mergeCell ref="A1:E1"/>
    <mergeCell ref="A3:E3"/>
    <mergeCell ref="A6:E6"/>
    <mergeCell ref="A27:D36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6</xdr:col>
                    <xdr:colOff>476250</xdr:colOff>
                    <xdr:row>12</xdr:row>
                    <xdr:rowOff>133350</xdr:rowOff>
                  </from>
                  <to>
                    <xdr:col>11</xdr:col>
                    <xdr:colOff>28575</xdr:colOff>
                    <xdr:row>17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CEA22-5FF6-4929-87A0-5E5843E7F500}">
  <dimension ref="A1:D26"/>
  <sheetViews>
    <sheetView tabSelected="1" view="pageBreakPreview" zoomScale="60" zoomScaleNormal="100" workbookViewId="0">
      <selection activeCell="B6" sqref="B6"/>
    </sheetView>
  </sheetViews>
  <sheetFormatPr defaultColWidth="9.140625" defaultRowHeight="15" x14ac:dyDescent="0.25"/>
  <cols>
    <col min="1" max="1" width="22.140625" style="1" customWidth="1"/>
    <col min="2" max="2" width="14.42578125" style="1" customWidth="1"/>
    <col min="3" max="3" width="13.140625" style="1" customWidth="1"/>
    <col min="4" max="16384" width="9.140625" style="155"/>
  </cols>
  <sheetData>
    <row r="1" spans="1:4" s="1" customFormat="1" ht="20.25" x14ac:dyDescent="0.3">
      <c r="A1" s="9" t="s">
        <v>107</v>
      </c>
      <c r="B1" s="155"/>
      <c r="C1" s="155"/>
      <c r="D1" s="155"/>
    </row>
    <row r="2" spans="1:4" s="1" customFormat="1" ht="14.25" customHeight="1" x14ac:dyDescent="0.3">
      <c r="A2" s="9"/>
      <c r="B2" s="155"/>
      <c r="C2" s="155"/>
      <c r="D2" s="155"/>
    </row>
    <row r="3" spans="1:4" s="1" customFormat="1" ht="14.25" customHeight="1" thickBot="1" x14ac:dyDescent="0.3">
      <c r="A3" s="155"/>
      <c r="B3" s="155"/>
      <c r="C3" s="155"/>
      <c r="D3" s="155"/>
    </row>
    <row r="4" spans="1:4" s="1" customFormat="1" ht="15.75" thickBot="1" x14ac:dyDescent="0.3">
      <c r="A4" s="62"/>
      <c r="B4" s="165" t="s">
        <v>59</v>
      </c>
      <c r="C4" s="167"/>
      <c r="D4" s="155"/>
    </row>
    <row r="5" spans="1:4" s="1" customFormat="1" ht="53.25" customHeight="1" x14ac:dyDescent="0.25">
      <c r="A5" s="62"/>
      <c r="B5" s="63" t="s">
        <v>60</v>
      </c>
      <c r="C5" s="63" t="s">
        <v>64</v>
      </c>
      <c r="D5" s="155"/>
    </row>
    <row r="6" spans="1:4" s="1" customFormat="1" ht="15" customHeight="1" x14ac:dyDescent="0.25">
      <c r="A6" s="65">
        <v>44927</v>
      </c>
      <c r="B6" s="66"/>
      <c r="C6" s="66"/>
      <c r="D6" s="155"/>
    </row>
    <row r="7" spans="1:4" s="1" customFormat="1" ht="15" customHeight="1" x14ac:dyDescent="0.25">
      <c r="A7" s="65">
        <v>44958</v>
      </c>
      <c r="B7" s="66"/>
      <c r="C7" s="66"/>
      <c r="D7" s="155"/>
    </row>
    <row r="8" spans="1:4" s="1" customFormat="1" ht="15" customHeight="1" x14ac:dyDescent="0.25">
      <c r="A8" s="65">
        <v>44986</v>
      </c>
      <c r="B8" s="66"/>
      <c r="C8" s="66"/>
      <c r="D8" s="155"/>
    </row>
    <row r="9" spans="1:4" s="1" customFormat="1" ht="15" customHeight="1" x14ac:dyDescent="0.25">
      <c r="A9" s="65">
        <v>45017</v>
      </c>
      <c r="B9" s="66"/>
      <c r="C9" s="66"/>
      <c r="D9" s="155"/>
    </row>
    <row r="10" spans="1:4" s="1" customFormat="1" ht="15" customHeight="1" x14ac:dyDescent="0.25">
      <c r="A10" s="65">
        <v>45047</v>
      </c>
      <c r="B10" s="66"/>
      <c r="C10" s="66"/>
      <c r="D10" s="155"/>
    </row>
    <row r="11" spans="1:4" s="1" customFormat="1" ht="15" customHeight="1" x14ac:dyDescent="0.25">
      <c r="A11" s="65">
        <v>45078</v>
      </c>
      <c r="B11" s="66"/>
      <c r="C11" s="66"/>
      <c r="D11" s="155"/>
    </row>
    <row r="12" spans="1:4" s="1" customFormat="1" ht="15" customHeight="1" x14ac:dyDescent="0.25">
      <c r="A12" s="65">
        <v>45108</v>
      </c>
      <c r="B12" s="66"/>
      <c r="C12" s="66"/>
      <c r="D12" s="155"/>
    </row>
    <row r="13" spans="1:4" s="1" customFormat="1" ht="15" customHeight="1" x14ac:dyDescent="0.25">
      <c r="A13" s="65">
        <v>45139</v>
      </c>
      <c r="B13" s="66"/>
      <c r="C13" s="66"/>
      <c r="D13" s="155"/>
    </row>
    <row r="14" spans="1:4" s="1" customFormat="1" ht="15" customHeight="1" x14ac:dyDescent="0.25">
      <c r="A14" s="65">
        <v>45170</v>
      </c>
      <c r="B14" s="66"/>
      <c r="C14" s="66"/>
      <c r="D14" s="155"/>
    </row>
    <row r="15" spans="1:4" s="1" customFormat="1" ht="15" customHeight="1" x14ac:dyDescent="0.25">
      <c r="A15" s="65">
        <v>45200</v>
      </c>
      <c r="B15" s="66"/>
      <c r="C15" s="66"/>
      <c r="D15" s="155"/>
    </row>
    <row r="16" spans="1:4" s="1" customFormat="1" x14ac:dyDescent="0.25">
      <c r="A16" s="65">
        <v>45231</v>
      </c>
      <c r="B16" s="66"/>
      <c r="C16" s="66"/>
      <c r="D16" s="155"/>
    </row>
    <row r="17" spans="1:4" s="1" customFormat="1" x14ac:dyDescent="0.25">
      <c r="A17" s="65">
        <v>45261</v>
      </c>
      <c r="B17" s="72"/>
      <c r="C17" s="72"/>
      <c r="D17" s="155"/>
    </row>
    <row r="18" spans="1:4" s="1" customFormat="1" x14ac:dyDescent="0.25">
      <c r="A18" s="65"/>
      <c r="B18" s="79"/>
      <c r="C18" s="81"/>
      <c r="D18" s="155"/>
    </row>
    <row r="19" spans="1:4" s="1" customFormat="1" x14ac:dyDescent="0.25">
      <c r="A19" s="62"/>
      <c r="B19" s="79"/>
      <c r="C19" s="81"/>
      <c r="D19" s="155"/>
    </row>
    <row r="20" spans="1:4" s="1" customFormat="1" x14ac:dyDescent="0.25">
      <c r="A20" s="83" t="str">
        <f>'MA Medical Detail-State &amp; Local'!A41</f>
        <v>Total Base Period 2023</v>
      </c>
      <c r="B20" s="79">
        <f>SUM(B6:B17)</f>
        <v>0</v>
      </c>
      <c r="C20" s="81">
        <f>SUM(C6:C17)</f>
        <v>0</v>
      </c>
      <c r="D20" s="155"/>
    </row>
    <row r="21" spans="1:4" s="1" customFormat="1" x14ac:dyDescent="0.25">
      <c r="A21" s="84" t="s">
        <v>69</v>
      </c>
      <c r="B21" s="79"/>
      <c r="C21" s="85">
        <f>IF($B20&gt;0,C20/$B20,0)</f>
        <v>0</v>
      </c>
      <c r="D21" s="155"/>
    </row>
    <row r="22" spans="1:4" s="1" customFormat="1" x14ac:dyDescent="0.25">
      <c r="A22" s="86"/>
      <c r="B22" s="155"/>
      <c r="C22" s="86"/>
      <c r="D22" s="155"/>
    </row>
    <row r="23" spans="1:4" s="1" customFormat="1" x14ac:dyDescent="0.25">
      <c r="D23" s="155"/>
    </row>
    <row r="24" spans="1:4" x14ac:dyDescent="0.25">
      <c r="B24" s="87"/>
    </row>
    <row r="25" spans="1:4" x14ac:dyDescent="0.25">
      <c r="B25" s="87"/>
    </row>
    <row r="26" spans="1:4" x14ac:dyDescent="0.25">
      <c r="B26" s="87"/>
    </row>
  </sheetData>
  <sheetProtection algorithmName="SHA-512" hashValue="uase/r7nG315x3mTxYmR8nQdcP/U21HVV+HMTHS+B5cnSjwRJmZ5oT7KEX4SPgz1cs2rXi7EofHlZQzwQMGcpg==" saltValue="R5t0vHZnRi7EDwAyXhNWow==" spinCount="100000" sheet="1" objects="1" scenarios="1"/>
  <mergeCells count="1">
    <mergeCell ref="B4:C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F6E10-053A-4199-8A44-FAF31B0B7DC0}">
  <dimension ref="C1:G11"/>
  <sheetViews>
    <sheetView workbookViewId="0">
      <selection activeCell="D8" sqref="D8"/>
    </sheetView>
  </sheetViews>
  <sheetFormatPr defaultRowHeight="15" x14ac:dyDescent="0.25"/>
  <cols>
    <col min="3" max="3" width="27.85546875" bestFit="1" customWidth="1"/>
  </cols>
  <sheetData>
    <row r="1" spans="3:7" ht="15.75" thickBot="1" x14ac:dyDescent="0.3"/>
    <row r="2" spans="3:7" ht="15.75" thickBot="1" x14ac:dyDescent="0.3">
      <c r="C2" s="175" t="s">
        <v>95</v>
      </c>
      <c r="D2" s="176"/>
      <c r="E2" s="176"/>
      <c r="F2" s="176"/>
      <c r="G2" s="177"/>
    </row>
    <row r="3" spans="3:7" ht="15.75" thickBot="1" x14ac:dyDescent="0.3">
      <c r="C3" s="178" t="s">
        <v>96</v>
      </c>
      <c r="D3" s="179"/>
      <c r="E3" s="179"/>
      <c r="F3" s="179"/>
      <c r="G3" s="180"/>
    </row>
    <row r="4" spans="3:7" ht="15.75" thickBot="1" x14ac:dyDescent="0.3">
      <c r="C4" s="133"/>
      <c r="D4" s="181" t="s">
        <v>97</v>
      </c>
      <c r="E4" s="182"/>
      <c r="F4" s="183" t="s">
        <v>98</v>
      </c>
      <c r="G4" s="182"/>
    </row>
    <row r="5" spans="3:7" ht="15.75" thickBot="1" x14ac:dyDescent="0.3">
      <c r="C5" s="134" t="s">
        <v>78</v>
      </c>
      <c r="D5" s="184"/>
      <c r="E5" s="185"/>
      <c r="F5" s="184"/>
      <c r="G5" s="185"/>
    </row>
    <row r="6" spans="3:7" ht="15.75" thickBot="1" x14ac:dyDescent="0.3">
      <c r="C6" s="134" t="s">
        <v>99</v>
      </c>
      <c r="D6" s="135" t="s">
        <v>100</v>
      </c>
      <c r="E6" s="136" t="s">
        <v>101</v>
      </c>
      <c r="F6" s="135" t="s">
        <v>100</v>
      </c>
      <c r="G6" s="136" t="s">
        <v>101</v>
      </c>
    </row>
    <row r="7" spans="3:7" x14ac:dyDescent="0.25">
      <c r="C7" s="134" t="s">
        <v>102</v>
      </c>
      <c r="D7" s="137">
        <v>238.74</v>
      </c>
      <c r="E7" s="138">
        <v>477.48</v>
      </c>
      <c r="F7" s="139">
        <v>253.64</v>
      </c>
      <c r="G7" s="138">
        <v>507.28</v>
      </c>
    </row>
    <row r="8" spans="3:7" x14ac:dyDescent="0.25">
      <c r="C8" s="134" t="s">
        <v>103</v>
      </c>
      <c r="D8" s="140"/>
      <c r="E8" s="141">
        <f>IF(ISEVEN(RIGHT(TEXT(D8*E10,"$#,##0.00"),E10)),D8*E10,D8*E10+0.01)</f>
        <v>0</v>
      </c>
      <c r="F8" s="142">
        <f>IF(ISEVEN(RIGHT(TEXT(D8*F9,"$#,##0.00"),2)),ROUND(D8*F9,2),ROUND(D8*F9,2)+0.01)</f>
        <v>0</v>
      </c>
      <c r="G8" s="143">
        <f>IF(ISEVEN(RIGHT(TEXT(F8*G10,"$#,##0.00"),2)),F8*G10,F8*G10+0.01)</f>
        <v>0</v>
      </c>
    </row>
    <row r="9" spans="3:7" x14ac:dyDescent="0.25">
      <c r="C9" s="144" t="s">
        <v>104</v>
      </c>
      <c r="D9" s="145"/>
      <c r="E9" s="146"/>
      <c r="F9" s="147">
        <f>F7/D7</f>
        <v>1.0624109910362736</v>
      </c>
      <c r="G9" s="146"/>
    </row>
    <row r="10" spans="3:7" ht="15.75" thickBot="1" x14ac:dyDescent="0.3">
      <c r="C10" s="148" t="s">
        <v>105</v>
      </c>
      <c r="D10" s="149"/>
      <c r="E10" s="150">
        <v>2</v>
      </c>
      <c r="F10" s="151"/>
      <c r="G10" s="150">
        <v>2</v>
      </c>
    </row>
    <row r="11" spans="3:7" x14ac:dyDescent="0.25">
      <c r="C11" s="152"/>
      <c r="D11" s="153" t="str">
        <f>IF(D8="","VALID",IF(ISERROR(SEARCH(".",D8)),"VALID",IF(AND(LEN(RIGHT(D8,LEN(D8)-SEARCH(".",D8)))&lt;=2,ISEVEN(RIGHT(TEXT(D8,"###.00"),2))),"VALID","ERROR")))</f>
        <v>VALID</v>
      </c>
      <c r="E11" s="154"/>
    </row>
  </sheetData>
  <sheetProtection algorithmName="SHA-512" hashValue="mcFSd6dXPyN1MQcz8DbEt1jriLifTjBHS6mcTZ/iJpNW2JhQCzy3d6uLjdSnWxXQMUduy7HcDj+OCoyzBuZJYg==" saltValue="6Q2fray38xVG2jPELBToEQ==" spinCount="100000" sheet="1" objects="1" scenarios="1"/>
  <mergeCells count="6">
    <mergeCell ref="C2:G2"/>
    <mergeCell ref="C3:G3"/>
    <mergeCell ref="D4:E4"/>
    <mergeCell ref="F4:G4"/>
    <mergeCell ref="D5:E5"/>
    <mergeCell ref="F5:G5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Check Box 1">
              <controlPr defaultSize="0" autoFill="0" autoLine="0" autoPict="0">
                <anchor moveWithCells="1">
                  <from>
                    <xdr:col>9</xdr:col>
                    <xdr:colOff>247650</xdr:colOff>
                    <xdr:row>2</xdr:row>
                    <xdr:rowOff>142875</xdr:rowOff>
                  </from>
                  <to>
                    <xdr:col>13</xdr:col>
                    <xdr:colOff>409575</xdr:colOff>
                    <xdr:row>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19FB2B11DB5C4AA9E1B24C24113CDC" ma:contentTypeVersion="15" ma:contentTypeDescription="Create a new document." ma:contentTypeScope="" ma:versionID="625acd0b9242c8ed5143dfe81de5c617">
  <xsd:schema xmlns:xsd="http://www.w3.org/2001/XMLSchema" xmlns:xs="http://www.w3.org/2001/XMLSchema" xmlns:p="http://schemas.microsoft.com/office/2006/metadata/properties" xmlns:ns1="http://schemas.microsoft.com/sharepoint/v3" xmlns:ns2="0c47a3c8-5071-4daf-b9d9-56db2b2200d0" xmlns:ns3="35fe5446-10ed-44fa-937d-ec914663cf14" targetNamespace="http://schemas.microsoft.com/office/2006/metadata/properties" ma:root="true" ma:fieldsID="93c7b4ce8ae86bfc8825c76a4b8b0f1c" ns1:_="" ns2:_="" ns3:_="">
    <xsd:import namespace="http://schemas.microsoft.com/sharepoint/v3"/>
    <xsd:import namespace="0c47a3c8-5071-4daf-b9d9-56db2b2200d0"/>
    <xsd:import namespace="35fe5446-10ed-44fa-937d-ec914663cf1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47a3c8-5071-4daf-b9d9-56db2b2200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fe5446-10ed-44fa-937d-ec914663cf1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AAF437-C3CF-4F96-8D6A-FFC4C4F394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98B923-CDC1-4EBB-82C6-DD2DAC78144B}">
  <ds:schemaRefs>
    <ds:schemaRef ds:uri="http://purl.org/dc/elements/1.1/"/>
    <ds:schemaRef ds:uri="http://schemas.microsoft.com/office/2006/metadata/properties"/>
    <ds:schemaRef ds:uri="0c47a3c8-5071-4daf-b9d9-56db2b2200d0"/>
    <ds:schemaRef ds:uri="http://schemas.microsoft.com/sharepoint/v3"/>
    <ds:schemaRef ds:uri="http://purl.org/dc/terms/"/>
    <ds:schemaRef ds:uri="35fe5446-10ed-44fa-937d-ec914663cf14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21E710D-5626-4C12-B8A0-7B3E017879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c47a3c8-5071-4daf-b9d9-56db2b2200d0"/>
    <ds:schemaRef ds:uri="35fe5446-10ed-44fa-937d-ec914663cf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f4e2d11c-fae4-453b-b6c0-2964663779aa}" enabled="0" method="" siteId="{f4e2d11c-fae4-453b-b6c0-2964663779aa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</vt:lpstr>
      <vt:lpstr>MA Medical Claims-State &amp; Local</vt:lpstr>
      <vt:lpstr>MA Medical Detail-State &amp; Local</vt:lpstr>
      <vt:lpstr>Medicare Advantage Rates</vt:lpstr>
      <vt:lpstr>Med Plus Detail-State &amp; Local</vt:lpstr>
      <vt:lpstr>Medicare Plus Rates</vt:lpstr>
    </vt:vector>
  </TitlesOfParts>
  <Company>Segal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LeCount, Christopher</dc:creator>
  <cp:lastModifiedBy>Bucaida, Beth - ETF</cp:lastModifiedBy>
  <dcterms:created xsi:type="dcterms:W3CDTF">2023-12-18T18:33:48Z</dcterms:created>
  <dcterms:modified xsi:type="dcterms:W3CDTF">2024-02-28T13:48:48Z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0x010100A519FB2B11DB5C4AA9E1B24C24113CDC</vt:lpwstr>
  </property>
</Properties>
</file>